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11" yWindow="65416" windowWidth="15630" windowHeight="11760" activeTab="0"/>
  </bookViews>
  <sheets>
    <sheet name="rozpočet" sheetId="1" r:id="rId1"/>
    <sheet name="List3" sheetId="2" r:id="rId2"/>
  </sheets>
  <definedNames>
    <definedName name="_xlnm.Print_Titles" localSheetId="0">'rozpočet'!$17:$17</definedName>
    <definedName name="_xlnm.Print_Area" localSheetId="0">'rozpočet'!$A$1:$G$232</definedName>
    <definedName name="Z_B89D14B5_A0B4_4D6C_8534_76F2ACEFA226_.wvu.PrintArea" localSheetId="0" hidden="1">'rozpočet'!$A$1:$G$232</definedName>
    <definedName name="Z_B89D14B5_A0B4_4D6C_8534_76F2ACEFA226_.wvu.PrintTitles" localSheetId="0" hidden="1">'rozpočet'!$17:$17</definedName>
  </definedNames>
  <calcPr fullCalcOnLoad="1"/>
</workbook>
</file>

<file path=xl/sharedStrings.xml><?xml version="1.0" encoding="utf-8"?>
<sst xmlns="http://schemas.openxmlformats.org/spreadsheetml/2006/main" count="595" uniqueCount="194">
  <si>
    <t>ks</t>
  </si>
  <si>
    <t>p.č.</t>
  </si>
  <si>
    <t>kod položky</t>
  </si>
  <si>
    <t>položka</t>
  </si>
  <si>
    <t>m.j.</t>
  </si>
  <si>
    <t>počet</t>
  </si>
  <si>
    <t>jed.cena</t>
  </si>
  <si>
    <t>celkem</t>
  </si>
  <si>
    <t>Cena celkem bez DPH</t>
  </si>
  <si>
    <t>Cena celkem vč. DPH</t>
  </si>
  <si>
    <t>specifikace</t>
  </si>
  <si>
    <t>DPH 21%</t>
  </si>
  <si>
    <t>kg</t>
  </si>
  <si>
    <r>
      <t>m</t>
    </r>
    <r>
      <rPr>
        <vertAlign val="superscript"/>
        <sz val="9"/>
        <rFont val="Arial"/>
        <family val="2"/>
      </rPr>
      <t>2</t>
    </r>
  </si>
  <si>
    <t>PŘÍPRAVNÉ PRÁCE</t>
  </si>
  <si>
    <t>Přípravné práce celkem:</t>
  </si>
  <si>
    <t>celková rekapitulace</t>
  </si>
  <si>
    <t>přípravné práce</t>
  </si>
  <si>
    <t>CELKEM bez DPH</t>
  </si>
  <si>
    <t>CELKEM s DPH</t>
  </si>
  <si>
    <t>184 21-5133</t>
  </si>
  <si>
    <t>Rozvojová péče o výsadby celkem:</t>
  </si>
  <si>
    <r>
      <t>m</t>
    </r>
    <r>
      <rPr>
        <sz val="9"/>
        <rFont val="Calibri"/>
        <family val="2"/>
      </rPr>
      <t>³</t>
    </r>
  </si>
  <si>
    <t>kpl</t>
  </si>
  <si>
    <t>Odvoz vykopaného materiálu, skládkovné</t>
  </si>
  <si>
    <r>
      <t>m</t>
    </r>
    <r>
      <rPr>
        <sz val="9"/>
        <rFont val="Calibri"/>
        <family val="2"/>
      </rPr>
      <t>²</t>
    </r>
  </si>
  <si>
    <t>Ruční zdrsnění boků výsadbové jámy</t>
  </si>
  <si>
    <t>součástí všech položek je doprava a přesun hmot</t>
  </si>
  <si>
    <t>Zajištění výsadbové jámy v průběhu výkopových prací pomocí mobilního oplocení určeného k tomuto účelu, soubor</t>
  </si>
  <si>
    <t>Instalace závlahové sondy z hadice typu Flexibil</t>
  </si>
  <si>
    <t>Hadice typu Flexibil průměr 100mm, délka 3,5m, vysypaný typem Liapor fr. 8-16mm</t>
  </si>
  <si>
    <t>Umístětí stromu s balem do výsadbové jámy, vyvýškování, vycentrování</t>
  </si>
  <si>
    <t>184 10-2117</t>
  </si>
  <si>
    <t>Prolití výsadbové jámy vodou – 100l/jámu, vč. vody</t>
  </si>
  <si>
    <t>Tříbodový úvazek - úvazkový popruh černé barvy</t>
  </si>
  <si>
    <t>Zálivka vysazeného stromu vodou, 100l, vč. vody</t>
  </si>
  <si>
    <t>184 85-2312</t>
  </si>
  <si>
    <t>183 21-1312</t>
  </si>
  <si>
    <t>Výsadba trvalek do připravené půdy se zalitím - okrasné trvalky</t>
  </si>
  <si>
    <r>
      <t>m</t>
    </r>
    <r>
      <rPr>
        <vertAlign val="superscript"/>
        <sz val="9"/>
        <rFont val="Arial"/>
        <family val="2"/>
      </rPr>
      <t>3</t>
    </r>
  </si>
  <si>
    <t>183 21-1313</t>
  </si>
  <si>
    <t>Výsadba cibulí  do připravené půdy se zalitím</t>
  </si>
  <si>
    <t>Náklady na cibuli -Allium aflatunense 'Purple sensation' - I. Jakost</t>
  </si>
  <si>
    <t>Náklady na cibuli -Allium nigrum - I. Jakost</t>
  </si>
  <si>
    <t>Aplikace půdních kondicionerů do pěstebního substrátu typu A (typu TerraCottem; 1,5kg/m3) - promísení</t>
  </si>
  <si>
    <t>Substrát vegetační vrstvy štěrkové záhony- dodávka
- směs katrované ornice rovnoměrně promíchané se štěrkem – kamennou drtí fr. 2/16 (směs tří frakcí – 2/5, 4/8, 8/16 ve vyrovnaném poměru), ornice-štěrk v poměru 3:1 
- zdroj a kvalita použité ornice a katrované zeminy bude před realizací ověřena agrochemickým rozborem a bude následně odsouhlasena autorským dozorem
- bezplevelný stav určen k osetí</t>
  </si>
  <si>
    <t>Cena za jeden strom:</t>
  </si>
  <si>
    <t>Mulčování záhonů drceným kamenivem, tl. do 50mm</t>
  </si>
  <si>
    <t>184 91-1151</t>
  </si>
  <si>
    <t>PRVNÍ ROK PO VÝSADBĚ</t>
  </si>
  <si>
    <t>STROMY - ošetření proti chorobám a škůdcům (20%) - 1x</t>
  </si>
  <si>
    <t>STROMY - doplňování víček na závlahové sondy - 1x měsíčne - 12x</t>
  </si>
  <si>
    <t>STROMY - kontrola úvazku, převázání, nové úvazky - 2x</t>
  </si>
  <si>
    <t>STROMY - zálivka 100l do závlahové sondy nebo mísy, vč. vody- 12x</t>
  </si>
  <si>
    <t>1855 80-4211</t>
  </si>
  <si>
    <t>Cena za 1rok:</t>
  </si>
  <si>
    <t>DRUHÝ ROK PO VÝSADBĚ</t>
  </si>
  <si>
    <t>Cena za 2rok:</t>
  </si>
  <si>
    <t>STROMY - zálivka 100l do závlahové sondy nebo mísy, vč. vody- 8x</t>
  </si>
  <si>
    <t>TŘETÍ ROK PO VÝSADBĚ</t>
  </si>
  <si>
    <t>Cena za 3rok:</t>
  </si>
  <si>
    <t>STROMY - zálivka 100l do závlahové sondy nebo mísy, vč. vody- 6x</t>
  </si>
  <si>
    <t>ČTVRTÝ ROK PO VÝSADBĚ</t>
  </si>
  <si>
    <t>Cena za 4rok:</t>
  </si>
  <si>
    <t>PÁTÝ ROK PO VÝSADBĚ</t>
  </si>
  <si>
    <t>Cena za 5rok:</t>
  </si>
  <si>
    <t>111 21-2211</t>
  </si>
  <si>
    <t>Odstranění nevhodných dřevin do 1m s odstraněním pařezu, do 100m2</t>
  </si>
  <si>
    <t>111 21-2351</t>
  </si>
  <si>
    <t>Štěpkování vzniklého klesu (objem po seštěpkování)</t>
  </si>
  <si>
    <t>Ochrana kmenů stromů v bezprostřední blízkosti výkopu a v manipulačním prostoru mechanizace 
- obednění kmenů do výšky alespoň 2 m / zřízení
- bednění vůči kmenu vypolštářovat</t>
  </si>
  <si>
    <t>Ochrana kmenů stromů v bezprostřední blízkosti výkopu a v manipulačním prostoru mechanizace 
- obednění kmenů do výšky alespoň 2 m / odstranění</t>
  </si>
  <si>
    <t>Ochrana koruny - v místech pohybu mechanizace nebo stavby
- vyvázání větví překážející pohybu mechanizace nahoru
- místa úvazků vypodložit vhodným materiálem např. jutovou bandáží
- případné nutné zásahy v koruně (odstranění větví) smí být provedeno pouze arboristou s Cerifikátem ETW nebo CČA - stromolezec a po schválení investorem a AD. Certifikát bude předložen před zahájením prací</t>
  </si>
  <si>
    <t>Ochrana kořenového prostoru a kořenů v místě výkopů - zajistí stavba</t>
  </si>
  <si>
    <t>Péče o dřeviny během stavby
- provedení doplňkové závlahy u stávajících dřevin, v době suchých dnů v množství 150-200l/ strom 
- kontrola dřevin a případná péče o ně bude probíhat min. 1x týdně
- při usazení většího množství prachu na listech stromů, bude prach jeho odstranění proudem vody 
- ochrana proti škůdcům a chorobám</t>
  </si>
  <si>
    <t>DEMOLICE A ODSTRANĚNÍ STÁVAJÍCÍCH PRVKŮ</t>
  </si>
  <si>
    <t>Demolice a odstranění stávajících prvků celkem:</t>
  </si>
  <si>
    <t>Odstranění stávajících kovových mříží (vyjmutí a odvezení na skládku dle dohody s investorem) - 12 ks ochranných mříží, které jsou kompletní a 3 ks základní kostry bez pochozího roštu. Rozměr kovových mříží je 1,4 x 1,4 m, vč. skládkovného</t>
  </si>
  <si>
    <t>bm</t>
  </si>
  <si>
    <t>STAVEBNÍ ÚPRAVY</t>
  </si>
  <si>
    <t>Stavební úpravy celkem:</t>
  </si>
  <si>
    <t>183 10-1325</t>
  </si>
  <si>
    <t>Obnova a doplnění lemu stromové mísy - betonový obrubník (100 x 250 x  1000 mm), vč. obrubníku, kladený do betonového základu o výšce 32,5 cm a šířce 30 cm, beton C20/25 (založení po celém obvodu výsadbové jámy – přímo na rostlém zhutněném původním terénu)</t>
  </si>
  <si>
    <t>Instalace kovového oplocení, vč. oplocení z ohýbané pásoviny, do betonového pasu obrubníku</t>
  </si>
  <si>
    <t>Lokální oprava koruny stávajících zídek u záhonů A1 a A2 - očištění a oprava koruny zídky - korunní tvarovky (ref. KB ps-20 A200, plotová stříška, modul 200 mm, hladká, přírodní) - výměna (6 ks + 1 ks rohový, stav k datu březen 2017), usazení na betonovou mazaninu, oprava spárování</t>
  </si>
  <si>
    <t>Vysypání výsadbové jámy substrátem typu A, vrstva 35cm, ruční statické hutnění po vrstvách 10cm</t>
  </si>
  <si>
    <t>183 10-1323</t>
  </si>
  <si>
    <t>Aplikace ektomykorhizních přípravků do pěstebního substrátu typu A  (typu Symbivit; 12kg/m3;)</t>
  </si>
  <si>
    <t>Ektomykorhizní přípravek  (typu Symbivit)</t>
  </si>
  <si>
    <t>Vysypání výsadbové jámy substrátem typu B, vrstva 85cm, ruční statické hutnění po vrstvách 15cm</t>
  </si>
  <si>
    <t>Aplikace půdních kondicionerů do pěstebního substrátu typu A,B (typu TerraCottem; 1,5kg/m3) - promísení</t>
  </si>
  <si>
    <t>Drcené kamenivo šedé barvy  fr. 4-8 mm ve vrstvě 5 cm  + doprava</t>
  </si>
  <si>
    <t xml:space="preserve">Prolití štěrku výsadbové jámy vodou 25 l vody/m2, vč. vody </t>
  </si>
  <si>
    <t>Výchovný řez - alejové stromy přes 4 do 6m, ošetření poškozených částí stromu, vč. odstranění dřevní hmoty</t>
  </si>
  <si>
    <t>Náklady na sazenici (OK 18-20 cm s balem) - Paulownia tomentosa Vk 3xp 18-20</t>
  </si>
  <si>
    <t>ROSTLINNÝ MATERIÁL</t>
  </si>
  <si>
    <t>Aplikace a zásobní hnojivo Silvamix Forte – 1 tableta/rostlinu, vč. hnojiva</t>
  </si>
  <si>
    <r>
      <t xml:space="preserve">Náklady na sazenici - Aster lateriflorus ´Horizontalis´ </t>
    </r>
    <r>
      <rPr>
        <sz val="11"/>
        <color indexed="8"/>
        <rFont val="Calibri"/>
        <family val="2"/>
      </rPr>
      <t>- K9</t>
    </r>
  </si>
  <si>
    <r>
      <t>Náklady na sazenici - Epimedium perralchicum ´Frohnleiten´</t>
    </r>
    <r>
      <rPr>
        <sz val="11"/>
        <color indexed="8"/>
        <rFont val="Calibri"/>
        <family val="2"/>
      </rPr>
      <t>- K9</t>
    </r>
  </si>
  <si>
    <r>
      <t>Náklady na sazenici - Geranium cantabrigiense ´Cambridge´</t>
    </r>
    <r>
      <rPr>
        <sz val="11"/>
        <color indexed="8"/>
        <rFont val="Calibri"/>
        <family val="2"/>
      </rPr>
      <t>- K9</t>
    </r>
  </si>
  <si>
    <t>Náklady na sazenici - Hedera helix ´Sagittifolia´- K9</t>
  </si>
  <si>
    <r>
      <t>Náklady na sazenici - Hemerollis ´Corky´</t>
    </r>
    <r>
      <rPr>
        <sz val="11"/>
        <color indexed="8"/>
        <rFont val="Calibri"/>
        <family val="2"/>
      </rPr>
      <t>'- K9</t>
    </r>
  </si>
  <si>
    <t>Náklady na sazenici - Vinca minor- K9</t>
  </si>
  <si>
    <r>
      <t>Náklady na sazenici - Calamagrostis acutiflora ´Karl Foerster´</t>
    </r>
    <r>
      <rPr>
        <sz val="11"/>
        <color indexed="8"/>
        <rFont val="Calibri"/>
        <family val="2"/>
      </rPr>
      <t>- K9</t>
    </r>
  </si>
  <si>
    <r>
      <t>Náklady na sazenici - Miscanthus sinensis ´Kleine Fontane´</t>
    </r>
    <r>
      <rPr>
        <sz val="11"/>
        <color indexed="8"/>
        <rFont val="Calibri"/>
        <family val="2"/>
      </rPr>
      <t>- K9</t>
    </r>
  </si>
  <si>
    <t>Náklady na cibuli -Allium christophii - I. Jakost</t>
  </si>
  <si>
    <t>Náklady na cibuli -Colchicum autumnale - I. Jakost</t>
  </si>
  <si>
    <t>STROMOVÉ MÍSY A ŠTĚRKOVÉ ZÁHONY - oprava kovového oplůtku - 1x</t>
  </si>
  <si>
    <t>STROMOVÉ MÍSY A ŠTĚRKOVÉ ZÁHONY - zálivka 25l/m² , vč. vody- 12x</t>
  </si>
  <si>
    <t>STROMOVÉ MÍSY A ŠTĚRKOVÉ ZÁHONY - zálivka 25l/m² , vč. vody- 8x</t>
  </si>
  <si>
    <t>STROMOVÉ MÍSY A ŠTĚRKOVÉ ZÁHONY - zálivka 25l/m² , vč. vody- 6x</t>
  </si>
  <si>
    <t>STROMY - kontrola úvazku, převázání, nové úvazky (obnova úvazků u stromů kde nedošlo k obnově v předcházejících letech) - 2x</t>
  </si>
  <si>
    <t>STROMY - zálivka 100l do závlahové sondy nebo mísy, vč. vody (stávající stromy)- 5x</t>
  </si>
  <si>
    <t>STROMY - obnova kůlování (70%)  (skládkovné) - 1x</t>
  </si>
  <si>
    <t>STROMY - opravný řez vůči mechanickému poškození (20%)  (skládkovné) - 1x</t>
  </si>
  <si>
    <t>STROMY - opravný řez vůči mechanickému poškození (20%),  (skládkovné) - 1x</t>
  </si>
  <si>
    <t>STROMY - odstranění úvazku  (skládkovné) - 1x</t>
  </si>
  <si>
    <t>STROMY - kontrola úvazku, převázání, nové úvazky - 1x</t>
  </si>
  <si>
    <t>STROMY - vyvázání terminálu k bambusové tyči, přichycení na 5ti místech, vč. bambusové tyče - v případě potřeby</t>
  </si>
  <si>
    <t xml:space="preserve">OBNOVA STROMOVÉHO RASTRU V ULICI ČESKOMORAVSKÁ, PRAHA 9
</t>
  </si>
  <si>
    <t>demolice a odstranění stávajících prvků</t>
  </si>
  <si>
    <t>stavební úpravy</t>
  </si>
  <si>
    <t>Výsadba vzrostlého stromu do stromové mísy - 2,8x1,4m celkem:</t>
  </si>
  <si>
    <t xml:space="preserve">výsadba vzrostlého stromu do stromové mísy - 2,8x1,4m </t>
  </si>
  <si>
    <t>Výsadba vzrostlého stromu do stromové mísy 1,4x1,4m celkem:</t>
  </si>
  <si>
    <t>výsadba vzrostlého stromu do stromové mísy 1,4x1,4m</t>
  </si>
  <si>
    <t>Povrch stromové mísy - podrost trvalek, travin, cibulovin - záhony C, D celkem:</t>
  </si>
  <si>
    <t>povrch stromové mísy - podrost trvalek, travin, cibulovin - záhony C, D</t>
  </si>
  <si>
    <t>Založení štěrkového záhonu - záhony A, B celkem:</t>
  </si>
  <si>
    <t>POVRCH STROMOVÉ MÍSY - PODROST TRVALEK, TRAVIN, CIBULOVIN - ZÁHONY C, D</t>
  </si>
  <si>
    <t>ZALOŽENÍ ŠTĚRKOVÉHO ZÁHONU  - ZÁHONY A, B</t>
  </si>
  <si>
    <t>založení štěrkového záhonu - záhony A, B</t>
  </si>
  <si>
    <t>Rostlinný materiál celkem:</t>
  </si>
  <si>
    <t xml:space="preserve">rostlinný materiál </t>
  </si>
  <si>
    <t>ÚPRAVA ZVĚTŠENÉ STROMOVÉ MÍSY 2,8x1,4m U STÁVAJÍCÍCH STROMŮ</t>
  </si>
  <si>
    <t>úprava zvětšené stromové mísy 2,8x1,4m u stávajících stromů</t>
  </si>
  <si>
    <t>Dílenská dokumentace kovového oplocení</t>
  </si>
  <si>
    <t>rozvojová péče o výsadby po dobu 5 let</t>
  </si>
  <si>
    <t>ROZVOJOVÁ PÉČE O VÝSADBY PO DOBU 5 LET</t>
  </si>
  <si>
    <t>Výsadba cibulí do připravené půdy se zalitím</t>
  </si>
  <si>
    <t>VÝSADBA VZROSTLÉHO STROMU DO STROMOVÉ MÍSY 2,8x1,4m</t>
  </si>
  <si>
    <t>VÝSADBA VZROSTLÉHO STROMU DO STROMOVÉ MÍSY 1,4x1,4m</t>
  </si>
  <si>
    <t>Aplikace půdních kondicionerů do pěstebního substrátu typu A i B (typu TerraCottem; 1,5kg/m3) - promísení</t>
  </si>
  <si>
    <t>Úprava zvětšené stromové mísy 2,8x1,4m u stávajících stromů celkem:</t>
  </si>
  <si>
    <t>Dopravně inženýrského opatření ( DIO ), opravně inženýrského rozhodnutí ( DIR )</t>
  </si>
  <si>
    <t>STROMOVÉ MÍSY A ŠTĚRKOVÉ ZÁHONY  - nátěr barvou RAL 7021 tmavě šedá (adekvátní příprava pro nátěr, odstranění rzi apod.) - 1x</t>
  </si>
  <si>
    <t>Úklid staveniště v průběhu celé stavby, zajištění staveniště</t>
  </si>
  <si>
    <t>Odstranění nevhodných dřevin přes 1m s odstraněním pařezu, do 100m2</t>
  </si>
  <si>
    <t>Odvoz seštěpkovaného materiálu, skládkovné</t>
  </si>
  <si>
    <t>Odebrání zeminy ze záhonů A a B - mocnost 30cm, převoz na skládku, skládkovné</t>
  </si>
  <si>
    <r>
      <t>Odebrání zeminy u stávajících stromů  v kořenovém prostoru  pomocí technologie vyfoukání stlačeného vzduchu ref. AIR-SPADE® - mocnost 43cm, uložení na skládku, skládkovné (1,7m</t>
    </r>
    <r>
      <rPr>
        <sz val="9"/>
        <rFont val="Calibri"/>
        <family val="2"/>
      </rPr>
      <t>³/</t>
    </r>
    <r>
      <rPr>
        <sz val="9"/>
        <rFont val="Arial"/>
        <family val="2"/>
      </rPr>
      <t>strom)</t>
    </r>
  </si>
  <si>
    <t>Rozprostření substrátu v tloušťce 220 mm, včetně urovnán - záhony A a B</t>
  </si>
  <si>
    <t xml:space="preserve">Odstranění stávajícího obrubníku u parkoviště - rozebrání, očištění  a odvezení na deponii zhotovitele stavby. Odstranění betonového základu - skládka, skládkovné </t>
  </si>
  <si>
    <r>
      <t>Odstranění stávajících dlažeb - Rozebrání zámkové dlažby (v místě rozšiřovaných stromových mís 34m</t>
    </r>
    <r>
      <rPr>
        <sz val="9"/>
        <color indexed="8"/>
        <rFont val="Calibri"/>
        <family val="2"/>
      </rPr>
      <t>²</t>
    </r>
    <r>
      <rPr>
        <sz val="9"/>
        <color indexed="8"/>
        <rFont val="Arial"/>
        <family val="2"/>
      </rPr>
      <t xml:space="preserve"> a okolí 17m² a v místě rozšířní záhonu B a okolí 5m²), očištění a odvoz na deponii zhotovitele stavby</t>
    </r>
  </si>
  <si>
    <t>Odstranění stávajících obrub stromových mís - Žulové kostky (kostka 50 x 60 mm) budou rozebrány, očištěny a odvezeny na deponii TSK (na území hl.m. Prahy). Odstranění betonového základu - skládka, skládkovné (5,6m na jednu stromovou mísu)</t>
  </si>
  <si>
    <t>Pokládka původní dlažby z deponie (v okolí výsadbových mís) doplněna dle stávajícího vzoru pokládky (vč. podkladní a kladecí vrstvy), spáry předlážděné dlažby - zasypány křemičitým pískem fr. 0-2 mm</t>
  </si>
  <si>
    <t>Obnova zpevněných povrchů v okolí záhonu B- rozšíření chodníku u záhonu B - Pokládka původní dlažby z deponie doplněna dle stávajícího vzoru pokládky (vč. podkladní a kladecí vrstvy), spáry předlážděné dlažby - zasypány křemičitým pískem fr. 0-2 mm</t>
  </si>
  <si>
    <r>
      <t>Ruční hloubení jamek pro vysazování rostlin se 100% výměnou půdy v rovině nebo na svahu do 1:5, o objemu přes 4 do 5m3 (odstranění ks pařezů (průměr do15 cm) v rámci hloubení jam (jáma 4,7m</t>
    </r>
    <r>
      <rPr>
        <sz val="9"/>
        <rFont val="Calibri"/>
        <family val="2"/>
      </rPr>
      <t>³</t>
    </r>
    <r>
      <rPr>
        <sz val="9"/>
        <rFont val="Arial"/>
        <family val="2"/>
      </rPr>
      <t>/strom) - 13ks stromů</t>
    </r>
  </si>
  <si>
    <t>Nátěr kmene ochranným nátěrem typu Arboflex (dvou vrstvý nátěr - základní a krycí vrstva), vč. přípravku</t>
  </si>
  <si>
    <t>Instalace tříbodového kotvícího zařízení ze 3 svislých kůlů a 3 vodorovných příček, vč. vyvázání ve výšce 150cm nad zemí</t>
  </si>
  <si>
    <t xml:space="preserve">3x kůl průměr 8cm, délka 300cm s fazetou a špicí, transparentní impregnace a 3 ks dřevěná příčka - půlkulatina průměr 8cm, délka 75cm, transparentní impregnace; spojeno stavebními hřeby, délka 100mm; soubor </t>
  </si>
  <si>
    <t>Instalace protikořenové textilie RaciBloc (Rootcontrol), včetně materiálu - v místě blízkosti sítí, bude upřesněno na stavbě</t>
  </si>
  <si>
    <r>
      <t>Substrát typ B (nutno započítat koeficient slehávání 15%), vrstva 85cm (3,1m</t>
    </r>
    <r>
      <rPr>
        <sz val="9"/>
        <rFont val="Calibri"/>
        <family val="2"/>
      </rPr>
      <t>³</t>
    </r>
    <r>
      <rPr>
        <sz val="9"/>
        <rFont val="Arial"/>
        <family val="2"/>
      </rPr>
      <t>/strom bez slehnutí)</t>
    </r>
  </si>
  <si>
    <r>
      <t>Substrát typ A (nutno započítat koeficient slehávání 15%), vrstva 35cm (1,3m</t>
    </r>
    <r>
      <rPr>
        <sz val="9"/>
        <rFont val="Calibri"/>
        <family val="2"/>
      </rPr>
      <t>³</t>
    </r>
    <r>
      <rPr>
        <sz val="9"/>
        <rFont val="Arial"/>
        <family val="2"/>
      </rPr>
      <t>/strom bez slehnutí)</t>
    </r>
  </si>
  <si>
    <t>Půdní kondicioner (typu TerraCottem) -7,5kg/strom</t>
  </si>
  <si>
    <t>Ruční hloubení jamek pro vysazování rostlin se 100% výměnou půdy v rovině nebo na svahu do 1:5, o objemu přes 2 do 3m3 (odstranění ks pařezů (průměr do15 cm) v rámci hloubení jam (jáma 2,4m³/strom) - 2ks stromů</t>
  </si>
  <si>
    <t>Substrát typ B (nutno započítat koeficient slehávání 15%), vrstva 85cm (1,6m³/strom bez slehnutí)</t>
  </si>
  <si>
    <t xml:space="preserve">Vysypání výsadbové jámy substrátem typu A, vrstva 35cm, ruční statické hutnění po vrstvách 10cm </t>
  </si>
  <si>
    <t>Substrát typ A (nutno započítat koeficient slehávání 15%), vrstva 35cm (0,7m³/strom bez slehnutí)</t>
  </si>
  <si>
    <t>Půdní kondicioner (typu TerraCottem) -3,9kg/strom</t>
  </si>
  <si>
    <t>Substrát typ A (nutno započítat koeficient slehávání 15%), vrstva 35cm  (1,3m³/strom bez slehnutí)</t>
  </si>
  <si>
    <t>Půdní kondicioner (typu TerraCottem) - 2,25kg/strom</t>
  </si>
  <si>
    <t xml:space="preserve">Prolití štěrku vodou 25 l vody/m2, vč. vody </t>
  </si>
  <si>
    <r>
      <t>Náklady na sazenici - Gypsophila paniculata ´Bristol Fairy´</t>
    </r>
    <r>
      <rPr>
        <sz val="11"/>
        <color indexed="8"/>
        <rFont val="Calibri"/>
        <family val="2"/>
      </rPr>
      <t>- K9</t>
    </r>
  </si>
  <si>
    <t>STROMOVÉ MÍSY A ŠTĚRKOVÉ ZÁHONY  - úklid odpadků, včetně hrabání listí  (skládkovné) - 12x</t>
  </si>
  <si>
    <t>STROMOVÉ MÍSY A ŠTĚRKOVÉ ZÁHONY - pletí, vč. urovnání povrchu záhonů a mulče  (skládkovné) - 12x</t>
  </si>
  <si>
    <t>STROMOVÉ MÍSY A ŠTĚRKOVÉ ZÁHONY - pletí, vč. urovnání povrchu záhonů a mulče  (skládkovné) - 8x</t>
  </si>
  <si>
    <t>STROMOVÉ MÍSY A ŠTĚRKOVÉ ZÁHONY - pletí, vč. urovnání povrchu záhonů a mulče  (skládkovné) - 6x</t>
  </si>
  <si>
    <t>STROMY - odstranění bambusových tyčí, skládkování- v případě potřeby</t>
  </si>
  <si>
    <t>STROMY - funkční zaslepení závlahových sond - seříznutí sondy s terénem, vysypání sondy štěrkem (cena vč. materiálu - Drcené kamenivo šedé barvy  fr. 4-8 mm)</t>
  </si>
  <si>
    <t>Instalace betonového obrubníku u záhonu B u parkoviště, použity vyjmuté betonové obruby záhonů 50%, 50% nové betonové obruby - usazeny do základového betonového pasu se zkosenou horní hranou, beton C20/25.  (cena vč. materiálu)</t>
  </si>
  <si>
    <t>Instalace dřevěného oplocení, vč. oplocení vyschlé dubové sloupky z kulatiny průměr 10cm o délce 1,2m, lana ve dvou řadách (opletená konopná lana s ocelovým středem, zakončena ocelovou sponou, vypínací mechanismus</t>
  </si>
  <si>
    <t>STROMOVÉ MÍSY A ŠTĚRKOVÉ ZÁHONY - první úklid po zimě - vyčištění záhonu od suchých částí,  ostřáhání trvalek a travin, úklid odpadků, kontrola a drobná oprava oplůtků, vypnutí lanek,  kontrola mulče a jeho doplnění (skládkovné)- 1x</t>
  </si>
  <si>
    <t>STROMOVÉ MÍSY A ŠTĚRKOVÉ ZÁHONY - první úklid po zimě - vyčištění záhonu od suchých částí,  ostřáhání trvalek a travin, úklid odpadků, kontrola a drobná oprava oplůtků, vypnutí lanek, kontrola mulče a jeho doplnění (skládkovné)- 1x</t>
  </si>
  <si>
    <t>STROMY - odstranění kůlování  (skládkovné) - 1x</t>
  </si>
  <si>
    <t>STROMY - výchovný řez s cílem vyvětvení do 3,5m, odstranění výmladků  (skládkovné) - 1x</t>
  </si>
  <si>
    <t>STROMY - výchovný řez s cílem vyvětvení do 3,5m,, odstranění výmladků  (skládkovné) - 1x</t>
  </si>
  <si>
    <t>STROMOVÉ MÍSY A ŠTĚRKOVÉ ZÁHONY - kontrola mulče a jeho doplnění, srovnání povrchu uhrabáním (po doplnění 25 l vody/m2) - 12x</t>
  </si>
  <si>
    <t>STROMOVÉ MÍSY A ŠTĚRKOVÉ ZÁHONY - dosadby (15%) - 1x</t>
  </si>
  <si>
    <t>STROMOVÉ MÍSY A ŠTĚRKOVÉ ZÁHONY - kontrola mulče a jeho doplnění, srovnání povrchu uhrabáním (po doplnění 25 l vody/m2) - 8x</t>
  </si>
  <si>
    <t>STROMOVÉ MÍSY A ŠTĚRKOVÉ ZÁHONY - kontrola mulče a jeho doplnění, srovnání povrchu uhrabáním (po doplnění 25 l vody/m2) - 6x</t>
  </si>
  <si>
    <t>m</t>
  </si>
  <si>
    <t>m2</t>
  </si>
  <si>
    <t xml:space="preserve">Přesné geodetické vytyčení vysazovaného stromu, stromových mís a výsadeb dle projektové dokumentace, koordinace vyznačení sítí jejich správci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</si>
</sst>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Myriad Pro"/>
      <family val="2"/>
    </font>
    <font>
      <sz val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i/>
      <sz val="9"/>
      <name val="Arial"/>
      <family val="2"/>
    </font>
    <font>
      <vertAlign val="superscript"/>
      <sz val="9"/>
      <name val="Arial"/>
      <family val="2"/>
    </font>
    <font>
      <sz val="9"/>
      <name val="Calibri"/>
      <family val="2"/>
    </font>
    <font>
      <sz val="9"/>
      <name val="Verdana"/>
      <family val="2"/>
    </font>
    <font>
      <sz val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0" fontId="2" fillId="32" borderId="0" xfId="0" applyFont="1" applyFill="1" applyAlignment="1">
      <alignment/>
    </xf>
    <xf numFmtId="0" fontId="11" fillId="0" borderId="0" xfId="0" applyFont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/>
    </xf>
    <xf numFmtId="164" fontId="6" fillId="32" borderId="0" xfId="0" applyNumberFormat="1" applyFont="1" applyFill="1" applyBorder="1" applyAlignment="1">
      <alignment/>
    </xf>
    <xf numFmtId="164" fontId="6" fillId="32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165" fontId="4" fillId="33" borderId="10" xfId="0" applyNumberFormat="1" applyFont="1" applyFill="1" applyBorder="1" applyAlignment="1">
      <alignment horizontal="right"/>
    </xf>
    <xf numFmtId="0" fontId="4" fillId="18" borderId="10" xfId="0" applyFont="1" applyFill="1" applyBorder="1" applyAlignment="1">
      <alignment/>
    </xf>
    <xf numFmtId="0" fontId="4" fillId="18" borderId="10" xfId="0" applyFont="1" applyFill="1" applyBorder="1" applyAlignment="1">
      <alignment horizontal="center"/>
    </xf>
    <xf numFmtId="164" fontId="4" fillId="18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64" fontId="6" fillId="34" borderId="10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/>
    </xf>
    <xf numFmtId="3" fontId="8" fillId="35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3" fontId="8" fillId="33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/>
      <protection locked="0"/>
    </xf>
    <xf numFmtId="3" fontId="4" fillId="0" borderId="10" xfId="38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/>
    </xf>
    <xf numFmtId="3" fontId="6" fillId="0" borderId="10" xfId="3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3" fontId="4" fillId="33" borderId="10" xfId="0" applyNumberFormat="1" applyFont="1" applyFill="1" applyBorder="1" applyAlignment="1">
      <alignment horizontal="center"/>
    </xf>
    <xf numFmtId="3" fontId="4" fillId="33" borderId="10" xfId="38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6" fillId="0" borderId="10" xfId="38" applyNumberFormat="1" applyFont="1" applyBorder="1" applyAlignment="1">
      <alignment/>
    </xf>
    <xf numFmtId="0" fontId="4" fillId="32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3" fontId="4" fillId="0" borderId="10" xfId="38" applyNumberFormat="1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3" fontId="4" fillId="0" borderId="10" xfId="38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horizontal="center"/>
    </xf>
    <xf numFmtId="3" fontId="6" fillId="35" borderId="10" xfId="38" applyNumberFormat="1" applyFont="1" applyFill="1" applyBorder="1" applyAlignment="1">
      <alignment/>
    </xf>
    <xf numFmtId="3" fontId="4" fillId="35" borderId="10" xfId="38" applyNumberFormat="1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165" fontId="4" fillId="18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165" fontId="6" fillId="34" borderId="10" xfId="0" applyNumberFormat="1" applyFont="1" applyFill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32"/>
  <sheetViews>
    <sheetView tabSelected="1" zoomScaleSheetLayoutView="85" zoomScalePageLayoutView="0" workbookViewId="0" topLeftCell="A79">
      <selection activeCell="C167" sqref="C167"/>
    </sheetView>
  </sheetViews>
  <sheetFormatPr defaultColWidth="9.140625" defaultRowHeight="15"/>
  <cols>
    <col min="1" max="1" width="4.00390625" style="1" customWidth="1"/>
    <col min="2" max="2" width="15.57421875" style="1" customWidth="1"/>
    <col min="3" max="3" width="84.28125" style="1" customWidth="1"/>
    <col min="4" max="4" width="9.140625" style="1" customWidth="1"/>
    <col min="5" max="5" width="11.28125" style="1" customWidth="1"/>
    <col min="6" max="6" width="9.8515625" style="3" bestFit="1" customWidth="1"/>
    <col min="7" max="7" width="9.57421875" style="3" customWidth="1"/>
    <col min="8" max="10" width="9.140625" style="2" customWidth="1"/>
    <col min="11" max="16384" width="9.140625" style="1" customWidth="1"/>
  </cols>
  <sheetData>
    <row r="1" spans="1:7" ht="24" customHeight="1">
      <c r="A1" s="61" t="s">
        <v>119</v>
      </c>
      <c r="B1" s="61"/>
      <c r="C1" s="61"/>
      <c r="D1" s="61"/>
      <c r="E1" s="61"/>
      <c r="F1" s="61"/>
      <c r="G1" s="61"/>
    </row>
    <row r="2" spans="1:10" s="6" customFormat="1" ht="12">
      <c r="A2" s="62" t="s">
        <v>16</v>
      </c>
      <c r="B2" s="62"/>
      <c r="C2" s="62"/>
      <c r="D2" s="62"/>
      <c r="E2" s="62"/>
      <c r="F2" s="11"/>
      <c r="G2" s="12"/>
      <c r="H2" s="13"/>
      <c r="I2" s="13"/>
      <c r="J2" s="13"/>
    </row>
    <row r="3" spans="1:10" s="6" customFormat="1" ht="12">
      <c r="A3" s="57" t="s">
        <v>17</v>
      </c>
      <c r="B3" s="57"/>
      <c r="C3" s="57"/>
      <c r="D3" s="15"/>
      <c r="E3" s="15">
        <f>G34</f>
        <v>0</v>
      </c>
      <c r="F3" s="12"/>
      <c r="G3" s="12"/>
      <c r="H3" s="13"/>
      <c r="I3" s="13"/>
      <c r="J3" s="13"/>
    </row>
    <row r="4" spans="1:10" s="6" customFormat="1" ht="12">
      <c r="A4" s="14" t="s">
        <v>120</v>
      </c>
      <c r="B4" s="14"/>
      <c r="C4" s="14"/>
      <c r="D4" s="15"/>
      <c r="E4" s="15">
        <f>G40</f>
        <v>0</v>
      </c>
      <c r="F4" s="12"/>
      <c r="G4" s="12"/>
      <c r="H4" s="13"/>
      <c r="I4" s="13"/>
      <c r="J4" s="13"/>
    </row>
    <row r="5" spans="1:10" s="6" customFormat="1" ht="12">
      <c r="A5" s="14" t="s">
        <v>121</v>
      </c>
      <c r="B5" s="14"/>
      <c r="C5" s="14"/>
      <c r="D5" s="15"/>
      <c r="E5" s="15">
        <f>G51</f>
        <v>0</v>
      </c>
      <c r="F5" s="12"/>
      <c r="G5" s="12"/>
      <c r="H5" s="13"/>
      <c r="I5" s="13"/>
      <c r="J5" s="13"/>
    </row>
    <row r="6" spans="1:7" ht="12">
      <c r="A6" s="57" t="s">
        <v>123</v>
      </c>
      <c r="B6" s="57"/>
      <c r="C6" s="57"/>
      <c r="D6" s="15"/>
      <c r="E6" s="15">
        <f>G75</f>
        <v>0</v>
      </c>
      <c r="F6" s="4"/>
      <c r="G6" s="4"/>
    </row>
    <row r="7" spans="1:7" ht="12">
      <c r="A7" s="57" t="s">
        <v>125</v>
      </c>
      <c r="B7" s="57"/>
      <c r="C7" s="57"/>
      <c r="D7" s="15"/>
      <c r="E7" s="15">
        <f>G98</f>
        <v>0</v>
      </c>
      <c r="F7" s="4"/>
      <c r="G7" s="4"/>
    </row>
    <row r="8" spans="1:7" ht="12">
      <c r="A8" s="14" t="s">
        <v>135</v>
      </c>
      <c r="B8" s="14"/>
      <c r="C8" s="14"/>
      <c r="D8" s="15"/>
      <c r="E8" s="15">
        <f>G106</f>
        <v>0</v>
      </c>
      <c r="F8" s="4"/>
      <c r="G8" s="4"/>
    </row>
    <row r="9" spans="1:7" ht="12">
      <c r="A9" s="14" t="s">
        <v>127</v>
      </c>
      <c r="B9" s="14"/>
      <c r="C9" s="14"/>
      <c r="D9" s="15"/>
      <c r="E9" s="15">
        <f>G113</f>
        <v>0</v>
      </c>
      <c r="F9" s="4"/>
      <c r="G9" s="4"/>
    </row>
    <row r="10" spans="1:7" ht="12">
      <c r="A10" s="14" t="s">
        <v>131</v>
      </c>
      <c r="B10" s="14"/>
      <c r="C10" s="14"/>
      <c r="D10" s="15"/>
      <c r="E10" s="15">
        <f>G121</f>
        <v>0</v>
      </c>
      <c r="F10" s="4"/>
      <c r="G10" s="4"/>
    </row>
    <row r="11" spans="1:7" ht="12">
      <c r="A11" s="14" t="s">
        <v>133</v>
      </c>
      <c r="B11" s="14"/>
      <c r="C11" s="14"/>
      <c r="D11" s="15"/>
      <c r="E11" s="15">
        <f>G137</f>
        <v>0</v>
      </c>
      <c r="F11" s="4"/>
      <c r="G11" s="4"/>
    </row>
    <row r="12" spans="1:7" ht="12">
      <c r="A12" s="14" t="s">
        <v>137</v>
      </c>
      <c r="B12" s="14"/>
      <c r="C12" s="14"/>
      <c r="D12" s="15"/>
      <c r="E12" s="15">
        <f>G228</f>
        <v>0</v>
      </c>
      <c r="F12" s="4"/>
      <c r="G12" s="4"/>
    </row>
    <row r="13" spans="1:7" ht="12">
      <c r="A13" s="16" t="s">
        <v>18</v>
      </c>
      <c r="B13" s="17"/>
      <c r="C13" s="18"/>
      <c r="D13" s="58">
        <f>SUM(D3:E12)</f>
        <v>0</v>
      </c>
      <c r="E13" s="58"/>
      <c r="F13" s="4"/>
      <c r="G13" s="4"/>
    </row>
    <row r="14" spans="1:7" ht="12">
      <c r="A14" s="16" t="s">
        <v>11</v>
      </c>
      <c r="B14" s="17"/>
      <c r="C14" s="18"/>
      <c r="D14" s="58">
        <f>D13*0.21</f>
        <v>0</v>
      </c>
      <c r="E14" s="58"/>
      <c r="F14" s="4"/>
      <c r="G14" s="4"/>
    </row>
    <row r="15" spans="1:7" ht="12">
      <c r="A15" s="19" t="s">
        <v>19</v>
      </c>
      <c r="B15" s="20"/>
      <c r="C15" s="21"/>
      <c r="D15" s="63">
        <f>SUM(D13:E14)</f>
        <v>0</v>
      </c>
      <c r="E15" s="63"/>
      <c r="F15" s="4"/>
      <c r="G15" s="4"/>
    </row>
    <row r="16" spans="1:10" s="5" customFormat="1" ht="12">
      <c r="A16" s="7"/>
      <c r="B16" s="8"/>
      <c r="C16" s="9"/>
      <c r="D16" s="10"/>
      <c r="E16" s="10"/>
      <c r="F16" s="4"/>
      <c r="G16" s="4"/>
      <c r="H16" s="2"/>
      <c r="I16" s="2"/>
      <c r="J16" s="2"/>
    </row>
    <row r="17" spans="1:42" ht="15" customHeight="1">
      <c r="A17" s="22" t="s">
        <v>1</v>
      </c>
      <c r="B17" s="22" t="s">
        <v>2</v>
      </c>
      <c r="C17" s="23" t="s">
        <v>3</v>
      </c>
      <c r="D17" s="22" t="s">
        <v>4</v>
      </c>
      <c r="E17" s="22" t="s">
        <v>5</v>
      </c>
      <c r="F17" s="24" t="s">
        <v>6</v>
      </c>
      <c r="G17" s="24" t="s">
        <v>7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7" s="2" customFormat="1" ht="15" customHeight="1">
      <c r="A18" s="25"/>
      <c r="B18" s="26" t="s">
        <v>14</v>
      </c>
      <c r="C18" s="27"/>
      <c r="D18" s="25"/>
      <c r="E18" s="25"/>
      <c r="F18" s="28"/>
      <c r="G18" s="28"/>
    </row>
    <row r="19" spans="1:7" s="2" customFormat="1" ht="24">
      <c r="A19" s="29">
        <v>1</v>
      </c>
      <c r="B19" s="29" t="s">
        <v>10</v>
      </c>
      <c r="C19" s="30" t="s">
        <v>193</v>
      </c>
      <c r="D19" s="29" t="s">
        <v>23</v>
      </c>
      <c r="E19" s="29">
        <v>1</v>
      </c>
      <c r="F19" s="31"/>
      <c r="G19" s="32">
        <f>E19*F19</f>
        <v>0</v>
      </c>
    </row>
    <row r="20" spans="1:7" s="2" customFormat="1" ht="12">
      <c r="A20" s="29">
        <v>2</v>
      </c>
      <c r="B20" s="29" t="s">
        <v>66</v>
      </c>
      <c r="C20" s="30" t="s">
        <v>67</v>
      </c>
      <c r="D20" s="29" t="s">
        <v>25</v>
      </c>
      <c r="E20" s="29">
        <v>29.2</v>
      </c>
      <c r="F20" s="31"/>
      <c r="G20" s="32">
        <f aca="true" t="shared" si="0" ref="G20:G33">E20*F20</f>
        <v>0</v>
      </c>
    </row>
    <row r="21" spans="1:7" s="2" customFormat="1" ht="12">
      <c r="A21" s="29">
        <v>3</v>
      </c>
      <c r="B21" s="29" t="s">
        <v>68</v>
      </c>
      <c r="C21" s="30" t="s">
        <v>147</v>
      </c>
      <c r="D21" s="29" t="s">
        <v>25</v>
      </c>
      <c r="E21" s="29">
        <v>96.3</v>
      </c>
      <c r="F21" s="31"/>
      <c r="G21" s="32">
        <f t="shared" si="0"/>
        <v>0</v>
      </c>
    </row>
    <row r="22" spans="1:7" s="2" customFormat="1" ht="12">
      <c r="A22" s="29">
        <v>4</v>
      </c>
      <c r="B22" s="29" t="s">
        <v>10</v>
      </c>
      <c r="C22" s="30" t="s">
        <v>69</v>
      </c>
      <c r="D22" s="29" t="s">
        <v>22</v>
      </c>
      <c r="E22" s="29">
        <v>1</v>
      </c>
      <c r="F22" s="31"/>
      <c r="G22" s="32">
        <f t="shared" si="0"/>
        <v>0</v>
      </c>
    </row>
    <row r="23" spans="1:7" s="2" customFormat="1" ht="12">
      <c r="A23" s="29">
        <v>5</v>
      </c>
      <c r="B23" s="29" t="s">
        <v>10</v>
      </c>
      <c r="C23" s="30" t="s">
        <v>148</v>
      </c>
      <c r="D23" s="29" t="s">
        <v>22</v>
      </c>
      <c r="E23" s="29">
        <v>1</v>
      </c>
      <c r="F23" s="31"/>
      <c r="G23" s="32">
        <f t="shared" si="0"/>
        <v>0</v>
      </c>
    </row>
    <row r="24" spans="1:7" s="2" customFormat="1" ht="36">
      <c r="A24" s="29">
        <v>6</v>
      </c>
      <c r="B24" s="29" t="s">
        <v>10</v>
      </c>
      <c r="C24" s="30" t="s">
        <v>70</v>
      </c>
      <c r="D24" s="29" t="s">
        <v>0</v>
      </c>
      <c r="E24" s="29">
        <v>4</v>
      </c>
      <c r="F24" s="31"/>
      <c r="G24" s="32">
        <f t="shared" si="0"/>
        <v>0</v>
      </c>
    </row>
    <row r="25" spans="1:7" s="2" customFormat="1" ht="24">
      <c r="A25" s="29">
        <v>7</v>
      </c>
      <c r="B25" s="29" t="s">
        <v>10</v>
      </c>
      <c r="C25" s="30" t="s">
        <v>71</v>
      </c>
      <c r="D25" s="29" t="s">
        <v>0</v>
      </c>
      <c r="E25" s="29">
        <v>4</v>
      </c>
      <c r="F25" s="31"/>
      <c r="G25" s="32">
        <f t="shared" si="0"/>
        <v>0</v>
      </c>
    </row>
    <row r="26" spans="1:7" s="2" customFormat="1" ht="72">
      <c r="A26" s="29">
        <v>8</v>
      </c>
      <c r="B26" s="29" t="s">
        <v>10</v>
      </c>
      <c r="C26" s="30" t="s">
        <v>72</v>
      </c>
      <c r="D26" s="29" t="s">
        <v>0</v>
      </c>
      <c r="E26" s="29">
        <v>4</v>
      </c>
      <c r="F26" s="31"/>
      <c r="G26" s="32">
        <f t="shared" si="0"/>
        <v>0</v>
      </c>
    </row>
    <row r="27" spans="1:7" s="2" customFormat="1" ht="12">
      <c r="A27" s="29">
        <v>9</v>
      </c>
      <c r="B27" s="29" t="s">
        <v>10</v>
      </c>
      <c r="C27" s="30" t="s">
        <v>73</v>
      </c>
      <c r="D27" s="29" t="s">
        <v>23</v>
      </c>
      <c r="E27" s="29">
        <v>1</v>
      </c>
      <c r="F27" s="31"/>
      <c r="G27" s="32">
        <f t="shared" si="0"/>
        <v>0</v>
      </c>
    </row>
    <row r="28" spans="1:7" s="2" customFormat="1" ht="60">
      <c r="A28" s="29">
        <v>10</v>
      </c>
      <c r="B28" s="29" t="s">
        <v>10</v>
      </c>
      <c r="C28" s="30" t="s">
        <v>74</v>
      </c>
      <c r="D28" s="29" t="s">
        <v>0</v>
      </c>
      <c r="E28" s="29">
        <v>4</v>
      </c>
      <c r="F28" s="31"/>
      <c r="G28" s="32">
        <f t="shared" si="0"/>
        <v>0</v>
      </c>
    </row>
    <row r="29" spans="1:7" s="2" customFormat="1" ht="12">
      <c r="A29" s="29">
        <v>11</v>
      </c>
      <c r="B29" s="29" t="s">
        <v>10</v>
      </c>
      <c r="C29" s="30" t="s">
        <v>149</v>
      </c>
      <c r="D29" s="29" t="s">
        <v>22</v>
      </c>
      <c r="E29" s="29">
        <v>46.4</v>
      </c>
      <c r="F29" s="31"/>
      <c r="G29" s="32">
        <f t="shared" si="0"/>
        <v>0</v>
      </c>
    </row>
    <row r="30" spans="1:7" s="2" customFormat="1" ht="24">
      <c r="A30" s="29">
        <v>12</v>
      </c>
      <c r="B30" s="29" t="s">
        <v>10</v>
      </c>
      <c r="C30" s="30" t="s">
        <v>150</v>
      </c>
      <c r="D30" s="29" t="s">
        <v>192</v>
      </c>
      <c r="E30" s="29">
        <f>3.92*4</f>
        <v>15.68</v>
      </c>
      <c r="F30" s="31"/>
      <c r="G30" s="32">
        <f t="shared" si="0"/>
        <v>0</v>
      </c>
    </row>
    <row r="31" spans="1:7" s="2" customFormat="1" ht="12">
      <c r="A31" s="29">
        <v>13</v>
      </c>
      <c r="B31" s="29" t="s">
        <v>10</v>
      </c>
      <c r="C31" s="33" t="s">
        <v>151</v>
      </c>
      <c r="D31" s="29" t="s">
        <v>25</v>
      </c>
      <c r="E31" s="29">
        <v>154.5</v>
      </c>
      <c r="F31" s="31"/>
      <c r="G31" s="32">
        <f t="shared" si="0"/>
        <v>0</v>
      </c>
    </row>
    <row r="32" spans="1:7" s="2" customFormat="1" ht="72">
      <c r="A32" s="29">
        <v>14</v>
      </c>
      <c r="B32" s="29" t="s">
        <v>10</v>
      </c>
      <c r="C32" s="33" t="s">
        <v>45</v>
      </c>
      <c r="D32" s="29" t="s">
        <v>22</v>
      </c>
      <c r="E32" s="29">
        <v>46.4</v>
      </c>
      <c r="F32" s="31"/>
      <c r="G32" s="32">
        <f t="shared" si="0"/>
        <v>0</v>
      </c>
    </row>
    <row r="33" spans="1:7" ht="12">
      <c r="A33" s="29">
        <v>15</v>
      </c>
      <c r="B33" s="29" t="s">
        <v>10</v>
      </c>
      <c r="C33" s="33" t="s">
        <v>144</v>
      </c>
      <c r="D33" s="29" t="s">
        <v>23</v>
      </c>
      <c r="E33" s="29">
        <v>1</v>
      </c>
      <c r="F33" s="31"/>
      <c r="G33" s="32">
        <f t="shared" si="0"/>
        <v>0</v>
      </c>
    </row>
    <row r="34" spans="1:7" ht="15" customHeight="1">
      <c r="A34" s="34"/>
      <c r="B34" s="29"/>
      <c r="C34" s="54" t="s">
        <v>15</v>
      </c>
      <c r="D34" s="54"/>
      <c r="E34" s="54"/>
      <c r="F34" s="54"/>
      <c r="G34" s="35">
        <f>SUM(G19:G33)</f>
        <v>0</v>
      </c>
    </row>
    <row r="35" spans="1:7" ht="12">
      <c r="A35" s="36"/>
      <c r="B35" s="37" t="s">
        <v>75</v>
      </c>
      <c r="C35" s="37"/>
      <c r="D35" s="36"/>
      <c r="E35" s="36"/>
      <c r="F35" s="38"/>
      <c r="G35" s="39"/>
    </row>
    <row r="36" spans="1:7" ht="36">
      <c r="A36" s="29">
        <v>16</v>
      </c>
      <c r="B36" s="29" t="s">
        <v>10</v>
      </c>
      <c r="C36" s="33" t="s">
        <v>77</v>
      </c>
      <c r="D36" s="29" t="s">
        <v>0</v>
      </c>
      <c r="E36" s="29">
        <v>15</v>
      </c>
      <c r="F36" s="31"/>
      <c r="G36" s="32">
        <f>E36*F36</f>
        <v>0</v>
      </c>
    </row>
    <row r="37" spans="1:7" ht="24">
      <c r="A37" s="29">
        <v>17</v>
      </c>
      <c r="B37" s="29" t="s">
        <v>10</v>
      </c>
      <c r="C37" s="33" t="s">
        <v>153</v>
      </c>
      <c r="D37" s="29" t="s">
        <v>25</v>
      </c>
      <c r="E37" s="29">
        <v>56</v>
      </c>
      <c r="F37" s="31"/>
      <c r="G37" s="32">
        <f>E37*F37</f>
        <v>0</v>
      </c>
    </row>
    <row r="38" spans="1:7" ht="36">
      <c r="A38" s="29">
        <v>18</v>
      </c>
      <c r="B38" s="29" t="s">
        <v>10</v>
      </c>
      <c r="C38" s="33" t="s">
        <v>154</v>
      </c>
      <c r="D38" s="29" t="s">
        <v>78</v>
      </c>
      <c r="E38" s="40">
        <f>19*5.6</f>
        <v>106.39999999999999</v>
      </c>
      <c r="F38" s="31"/>
      <c r="G38" s="32">
        <f>E38*F38</f>
        <v>0</v>
      </c>
    </row>
    <row r="39" spans="1:7" ht="24">
      <c r="A39" s="29">
        <v>19</v>
      </c>
      <c r="B39" s="29" t="s">
        <v>10</v>
      </c>
      <c r="C39" s="33" t="s">
        <v>152</v>
      </c>
      <c r="D39" s="29" t="s">
        <v>78</v>
      </c>
      <c r="E39" s="29">
        <v>6</v>
      </c>
      <c r="F39" s="31"/>
      <c r="G39" s="32">
        <f>E39*F39</f>
        <v>0</v>
      </c>
    </row>
    <row r="40" spans="1:7" ht="15" customHeight="1">
      <c r="A40" s="29"/>
      <c r="B40" s="29"/>
      <c r="C40" s="54" t="s">
        <v>76</v>
      </c>
      <c r="D40" s="54"/>
      <c r="E40" s="54"/>
      <c r="F40" s="54"/>
      <c r="G40" s="35">
        <f>SUM(G36:G39)</f>
        <v>0</v>
      </c>
    </row>
    <row r="41" spans="1:7" ht="12">
      <c r="A41" s="36"/>
      <c r="B41" s="37" t="s">
        <v>79</v>
      </c>
      <c r="C41" s="37"/>
      <c r="D41" s="36"/>
      <c r="E41" s="36"/>
      <c r="F41" s="38"/>
      <c r="G41" s="39"/>
    </row>
    <row r="42" spans="1:7" ht="36">
      <c r="A42" s="29">
        <v>20</v>
      </c>
      <c r="B42" s="29" t="s">
        <v>10</v>
      </c>
      <c r="C42" s="33" t="s">
        <v>82</v>
      </c>
      <c r="D42" s="29" t="s">
        <v>78</v>
      </c>
      <c r="E42" s="29">
        <v>154</v>
      </c>
      <c r="F42" s="31"/>
      <c r="G42" s="32">
        <f>E42*F42</f>
        <v>0</v>
      </c>
    </row>
    <row r="43" spans="1:7" ht="24">
      <c r="A43" s="29">
        <v>21</v>
      </c>
      <c r="B43" s="29" t="s">
        <v>10</v>
      </c>
      <c r="C43" s="33" t="s">
        <v>155</v>
      </c>
      <c r="D43" s="29" t="s">
        <v>25</v>
      </c>
      <c r="E43" s="29">
        <v>17</v>
      </c>
      <c r="F43" s="31"/>
      <c r="G43" s="32">
        <f aca="true" t="shared" si="1" ref="G43:G50">E43*F43</f>
        <v>0</v>
      </c>
    </row>
    <row r="44" spans="1:7" ht="12">
      <c r="A44" s="29">
        <v>22</v>
      </c>
      <c r="B44" s="29" t="s">
        <v>10</v>
      </c>
      <c r="C44" s="33" t="s">
        <v>83</v>
      </c>
      <c r="D44" s="29" t="s">
        <v>191</v>
      </c>
      <c r="E44" s="29">
        <v>146.8</v>
      </c>
      <c r="F44" s="31"/>
      <c r="G44" s="32">
        <f t="shared" si="1"/>
        <v>0</v>
      </c>
    </row>
    <row r="45" spans="1:7" ht="12">
      <c r="A45" s="29">
        <v>23</v>
      </c>
      <c r="B45" s="29" t="s">
        <v>10</v>
      </c>
      <c r="C45" s="33" t="s">
        <v>136</v>
      </c>
      <c r="D45" s="29" t="s">
        <v>23</v>
      </c>
      <c r="E45" s="29">
        <v>1</v>
      </c>
      <c r="F45" s="31"/>
      <c r="G45" s="32">
        <f t="shared" si="1"/>
        <v>0</v>
      </c>
    </row>
    <row r="46" spans="1:7" ht="36">
      <c r="A46" s="29">
        <v>24</v>
      </c>
      <c r="B46" s="29" t="s">
        <v>10</v>
      </c>
      <c r="C46" s="33" t="s">
        <v>181</v>
      </c>
      <c r="D46" s="29" t="s">
        <v>191</v>
      </c>
      <c r="E46" s="29">
        <v>82.7</v>
      </c>
      <c r="F46" s="31"/>
      <c r="G46" s="32">
        <f t="shared" si="1"/>
        <v>0</v>
      </c>
    </row>
    <row r="47" spans="1:7" ht="36">
      <c r="A47" s="29">
        <v>25</v>
      </c>
      <c r="B47" s="29" t="s">
        <v>10</v>
      </c>
      <c r="C47" s="33" t="s">
        <v>180</v>
      </c>
      <c r="D47" s="29" t="s">
        <v>78</v>
      </c>
      <c r="E47" s="29">
        <v>3</v>
      </c>
      <c r="F47" s="31"/>
      <c r="G47" s="32">
        <f t="shared" si="1"/>
        <v>0</v>
      </c>
    </row>
    <row r="48" spans="1:7" ht="36">
      <c r="A48" s="29">
        <v>26</v>
      </c>
      <c r="B48" s="29" t="s">
        <v>10</v>
      </c>
      <c r="C48" s="33" t="s">
        <v>156</v>
      </c>
      <c r="D48" s="29" t="s">
        <v>25</v>
      </c>
      <c r="E48" s="29">
        <v>5</v>
      </c>
      <c r="F48" s="31"/>
      <c r="G48" s="32">
        <f t="shared" si="1"/>
        <v>0</v>
      </c>
    </row>
    <row r="49" spans="1:7" ht="36">
      <c r="A49" s="29">
        <v>27</v>
      </c>
      <c r="B49" s="29" t="s">
        <v>10</v>
      </c>
      <c r="C49" s="33" t="s">
        <v>84</v>
      </c>
      <c r="D49" s="29" t="s">
        <v>23</v>
      </c>
      <c r="E49" s="29">
        <v>1</v>
      </c>
      <c r="F49" s="31"/>
      <c r="G49" s="32">
        <f t="shared" si="1"/>
        <v>0</v>
      </c>
    </row>
    <row r="50" spans="1:7" ht="12">
      <c r="A50" s="29">
        <v>28</v>
      </c>
      <c r="B50" s="29" t="s">
        <v>10</v>
      </c>
      <c r="C50" s="33" t="s">
        <v>146</v>
      </c>
      <c r="D50" s="29" t="s">
        <v>23</v>
      </c>
      <c r="E50" s="29">
        <v>1</v>
      </c>
      <c r="F50" s="31"/>
      <c r="G50" s="32">
        <f t="shared" si="1"/>
        <v>0</v>
      </c>
    </row>
    <row r="51" spans="1:7" ht="15" customHeight="1">
      <c r="A51" s="29"/>
      <c r="B51" s="29"/>
      <c r="C51" s="54" t="s">
        <v>80</v>
      </c>
      <c r="D51" s="54"/>
      <c r="E51" s="54"/>
      <c r="F51" s="54"/>
      <c r="G51" s="35">
        <f>SUM(G42:G50)</f>
        <v>0</v>
      </c>
    </row>
    <row r="52" spans="1:7" ht="15" customHeight="1">
      <c r="A52" s="36"/>
      <c r="B52" s="41" t="s">
        <v>140</v>
      </c>
      <c r="C52" s="42"/>
      <c r="D52" s="36"/>
      <c r="E52" s="36"/>
      <c r="F52" s="38"/>
      <c r="G52" s="39"/>
    </row>
    <row r="53" spans="1:7" ht="36">
      <c r="A53" s="29">
        <v>29</v>
      </c>
      <c r="B53" s="29" t="s">
        <v>81</v>
      </c>
      <c r="C53" s="30" t="s">
        <v>157</v>
      </c>
      <c r="D53" s="29" t="s">
        <v>0</v>
      </c>
      <c r="E53" s="29">
        <v>13</v>
      </c>
      <c r="F53" s="31"/>
      <c r="G53" s="32">
        <f>E53*F53</f>
        <v>0</v>
      </c>
    </row>
    <row r="54" spans="1:7" ht="12">
      <c r="A54" s="29">
        <v>30</v>
      </c>
      <c r="B54" s="29" t="s">
        <v>10</v>
      </c>
      <c r="C54" s="30" t="s">
        <v>24</v>
      </c>
      <c r="D54" s="29" t="s">
        <v>22</v>
      </c>
      <c r="E54" s="29">
        <f>(4.7*13)</f>
        <v>61.1</v>
      </c>
      <c r="F54" s="31"/>
      <c r="G54" s="32">
        <f aca="true" t="shared" si="2" ref="G54:G72">E54*F54</f>
        <v>0</v>
      </c>
    </row>
    <row r="55" spans="1:7" ht="12">
      <c r="A55" s="29">
        <v>31</v>
      </c>
      <c r="B55" s="29" t="s">
        <v>10</v>
      </c>
      <c r="C55" s="30" t="s">
        <v>33</v>
      </c>
      <c r="D55" s="29" t="s">
        <v>0</v>
      </c>
      <c r="E55" s="29">
        <v>13</v>
      </c>
      <c r="F55" s="31"/>
      <c r="G55" s="32">
        <f t="shared" si="2"/>
        <v>0</v>
      </c>
    </row>
    <row r="56" spans="1:7" ht="24">
      <c r="A56" s="29">
        <v>32</v>
      </c>
      <c r="B56" s="29" t="s">
        <v>10</v>
      </c>
      <c r="C56" s="30" t="s">
        <v>28</v>
      </c>
      <c r="D56" s="29" t="s">
        <v>0</v>
      </c>
      <c r="E56" s="29">
        <v>13</v>
      </c>
      <c r="F56" s="31"/>
      <c r="G56" s="32">
        <f t="shared" si="2"/>
        <v>0</v>
      </c>
    </row>
    <row r="57" spans="1:7" ht="12">
      <c r="A57" s="29">
        <v>33</v>
      </c>
      <c r="B57" s="29" t="s">
        <v>10</v>
      </c>
      <c r="C57" s="30" t="s">
        <v>26</v>
      </c>
      <c r="D57" s="29" t="s">
        <v>25</v>
      </c>
      <c r="E57" s="29">
        <f>(10.4*13)</f>
        <v>135.20000000000002</v>
      </c>
      <c r="F57" s="31"/>
      <c r="G57" s="32">
        <f t="shared" si="2"/>
        <v>0</v>
      </c>
    </row>
    <row r="58" spans="1:7" ht="12">
      <c r="A58" s="29">
        <v>34</v>
      </c>
      <c r="B58" s="29" t="s">
        <v>10</v>
      </c>
      <c r="C58" s="30" t="s">
        <v>29</v>
      </c>
      <c r="D58" s="29" t="s">
        <v>0</v>
      </c>
      <c r="E58" s="29">
        <v>13</v>
      </c>
      <c r="F58" s="31"/>
      <c r="G58" s="32">
        <f t="shared" si="2"/>
        <v>0</v>
      </c>
    </row>
    <row r="59" spans="1:7" ht="12">
      <c r="A59" s="29">
        <v>35</v>
      </c>
      <c r="B59" s="29" t="s">
        <v>10</v>
      </c>
      <c r="C59" s="30" t="s">
        <v>30</v>
      </c>
      <c r="D59" s="29" t="s">
        <v>0</v>
      </c>
      <c r="E59" s="29">
        <v>13</v>
      </c>
      <c r="F59" s="31"/>
      <c r="G59" s="32">
        <f t="shared" si="2"/>
        <v>0</v>
      </c>
    </row>
    <row r="60" spans="1:7" ht="12">
      <c r="A60" s="29">
        <v>36</v>
      </c>
      <c r="B60" s="29" t="s">
        <v>10</v>
      </c>
      <c r="C60" s="30" t="s">
        <v>89</v>
      </c>
      <c r="D60" s="29" t="s">
        <v>22</v>
      </c>
      <c r="E60" s="29">
        <f>(3.5*13)</f>
        <v>45.5</v>
      </c>
      <c r="F60" s="31"/>
      <c r="G60" s="32">
        <f t="shared" si="2"/>
        <v>0</v>
      </c>
    </row>
    <row r="61" spans="1:7" ht="12">
      <c r="A61" s="29">
        <v>37</v>
      </c>
      <c r="B61" s="29" t="s">
        <v>10</v>
      </c>
      <c r="C61" s="30" t="s">
        <v>162</v>
      </c>
      <c r="D61" s="29" t="s">
        <v>22</v>
      </c>
      <c r="E61" s="29">
        <f>(3.5*13)</f>
        <v>45.5</v>
      </c>
      <c r="F61" s="31"/>
      <c r="G61" s="32">
        <f t="shared" si="2"/>
        <v>0</v>
      </c>
    </row>
    <row r="62" spans="1:7" ht="12">
      <c r="A62" s="29">
        <v>38</v>
      </c>
      <c r="B62" s="29" t="s">
        <v>32</v>
      </c>
      <c r="C62" s="30" t="s">
        <v>31</v>
      </c>
      <c r="D62" s="29" t="s">
        <v>0</v>
      </c>
      <c r="E62" s="29">
        <v>13</v>
      </c>
      <c r="F62" s="31"/>
      <c r="G62" s="32">
        <f t="shared" si="2"/>
        <v>0</v>
      </c>
    </row>
    <row r="63" spans="1:7" ht="12">
      <c r="A63" s="29">
        <v>39</v>
      </c>
      <c r="B63" s="29" t="s">
        <v>10</v>
      </c>
      <c r="C63" s="30" t="s">
        <v>85</v>
      </c>
      <c r="D63" s="29" t="s">
        <v>22</v>
      </c>
      <c r="E63" s="29">
        <f>(1.5*13)</f>
        <v>19.5</v>
      </c>
      <c r="F63" s="31"/>
      <c r="G63" s="32">
        <f t="shared" si="2"/>
        <v>0</v>
      </c>
    </row>
    <row r="64" spans="1:7" ht="12">
      <c r="A64" s="29">
        <v>40</v>
      </c>
      <c r="B64" s="29" t="s">
        <v>10</v>
      </c>
      <c r="C64" s="30" t="s">
        <v>163</v>
      </c>
      <c r="D64" s="29" t="s">
        <v>22</v>
      </c>
      <c r="E64" s="29">
        <f>(1.5*13)</f>
        <v>19.5</v>
      </c>
      <c r="F64" s="31"/>
      <c r="G64" s="32">
        <f t="shared" si="2"/>
        <v>0</v>
      </c>
    </row>
    <row r="65" spans="1:7" s="2" customFormat="1" ht="24">
      <c r="A65" s="29">
        <v>41</v>
      </c>
      <c r="B65" s="29" t="s">
        <v>10</v>
      </c>
      <c r="C65" s="30" t="s">
        <v>90</v>
      </c>
      <c r="D65" s="29" t="s">
        <v>12</v>
      </c>
      <c r="E65" s="29">
        <f>(7.5*13)</f>
        <v>97.5</v>
      </c>
      <c r="F65" s="31"/>
      <c r="G65" s="32">
        <f t="shared" si="2"/>
        <v>0</v>
      </c>
    </row>
    <row r="66" spans="1:7" s="2" customFormat="1" ht="12">
      <c r="A66" s="29">
        <v>42</v>
      </c>
      <c r="B66" s="29" t="s">
        <v>10</v>
      </c>
      <c r="C66" s="30" t="s">
        <v>164</v>
      </c>
      <c r="D66" s="29" t="s">
        <v>12</v>
      </c>
      <c r="E66" s="29">
        <f>(7.5*13)</f>
        <v>97.5</v>
      </c>
      <c r="F66" s="31"/>
      <c r="G66" s="32">
        <f t="shared" si="2"/>
        <v>0</v>
      </c>
    </row>
    <row r="67" spans="1:7" s="2" customFormat="1" ht="12">
      <c r="A67" s="29">
        <v>43</v>
      </c>
      <c r="B67" s="29" t="s">
        <v>10</v>
      </c>
      <c r="C67" s="30" t="s">
        <v>35</v>
      </c>
      <c r="D67" s="29" t="s">
        <v>0</v>
      </c>
      <c r="E67" s="29">
        <v>13</v>
      </c>
      <c r="F67" s="31"/>
      <c r="G67" s="32">
        <f t="shared" si="2"/>
        <v>0</v>
      </c>
    </row>
    <row r="68" spans="1:7" s="2" customFormat="1" ht="12">
      <c r="A68" s="29">
        <v>44</v>
      </c>
      <c r="B68" s="29" t="s">
        <v>10</v>
      </c>
      <c r="C68" s="30" t="s">
        <v>158</v>
      </c>
      <c r="D68" s="29" t="s">
        <v>0</v>
      </c>
      <c r="E68" s="29">
        <v>13</v>
      </c>
      <c r="F68" s="31"/>
      <c r="G68" s="32">
        <f t="shared" si="2"/>
        <v>0</v>
      </c>
    </row>
    <row r="69" spans="1:7" s="2" customFormat="1" ht="24">
      <c r="A69" s="29">
        <v>45</v>
      </c>
      <c r="B69" s="29" t="s">
        <v>20</v>
      </c>
      <c r="C69" s="30" t="s">
        <v>159</v>
      </c>
      <c r="D69" s="29" t="s">
        <v>0</v>
      </c>
      <c r="E69" s="29">
        <v>13</v>
      </c>
      <c r="F69" s="31"/>
      <c r="G69" s="32">
        <f t="shared" si="2"/>
        <v>0</v>
      </c>
    </row>
    <row r="70" spans="1:7" s="2" customFormat="1" ht="38.25" customHeight="1">
      <c r="A70" s="29">
        <v>46</v>
      </c>
      <c r="B70" s="29" t="s">
        <v>10</v>
      </c>
      <c r="C70" s="30" t="s">
        <v>160</v>
      </c>
      <c r="D70" s="29" t="s">
        <v>0</v>
      </c>
      <c r="E70" s="29">
        <v>13</v>
      </c>
      <c r="F70" s="31"/>
      <c r="G70" s="32">
        <f t="shared" si="2"/>
        <v>0</v>
      </c>
    </row>
    <row r="71" spans="1:7" s="2" customFormat="1" ht="12">
      <c r="A71" s="29">
        <v>47</v>
      </c>
      <c r="B71" s="29" t="s">
        <v>10</v>
      </c>
      <c r="C71" s="30" t="s">
        <v>34</v>
      </c>
      <c r="D71" s="29" t="s">
        <v>0</v>
      </c>
      <c r="E71" s="29">
        <v>13</v>
      </c>
      <c r="F71" s="31"/>
      <c r="G71" s="32">
        <f t="shared" si="2"/>
        <v>0</v>
      </c>
    </row>
    <row r="72" spans="1:7" s="2" customFormat="1" ht="24">
      <c r="A72" s="29">
        <v>48</v>
      </c>
      <c r="B72" s="29" t="s">
        <v>36</v>
      </c>
      <c r="C72" s="30" t="s">
        <v>93</v>
      </c>
      <c r="D72" s="29" t="s">
        <v>0</v>
      </c>
      <c r="E72" s="29">
        <v>13</v>
      </c>
      <c r="F72" s="31"/>
      <c r="G72" s="32">
        <f t="shared" si="2"/>
        <v>0</v>
      </c>
    </row>
    <row r="73" spans="1:7" s="2" customFormat="1" ht="14.25" customHeight="1">
      <c r="A73" s="54" t="s">
        <v>46</v>
      </c>
      <c r="B73" s="54"/>
      <c r="C73" s="54"/>
      <c r="D73" s="54"/>
      <c r="E73" s="54"/>
      <c r="F73" s="35">
        <f>SUM(G53:G72)/13</f>
        <v>0</v>
      </c>
      <c r="G73" s="29"/>
    </row>
    <row r="74" spans="1:7" s="2" customFormat="1" ht="24">
      <c r="A74" s="29">
        <v>49</v>
      </c>
      <c r="B74" s="29" t="s">
        <v>10</v>
      </c>
      <c r="C74" s="30" t="s">
        <v>161</v>
      </c>
      <c r="D74" s="29" t="s">
        <v>25</v>
      </c>
      <c r="E74" s="29">
        <v>12</v>
      </c>
      <c r="F74" s="43"/>
      <c r="G74" s="32">
        <f>E74*F74</f>
        <v>0</v>
      </c>
    </row>
    <row r="75" spans="1:7" ht="15" customHeight="1">
      <c r="A75" s="29"/>
      <c r="B75" s="29"/>
      <c r="C75" s="54" t="s">
        <v>122</v>
      </c>
      <c r="D75" s="54"/>
      <c r="E75" s="54"/>
      <c r="F75" s="54"/>
      <c r="G75" s="44">
        <f>SUM(G53:G74)</f>
        <v>0</v>
      </c>
    </row>
    <row r="76" spans="1:19" ht="12">
      <c r="A76" s="36"/>
      <c r="B76" s="37" t="s">
        <v>141</v>
      </c>
      <c r="C76" s="37"/>
      <c r="D76" s="36"/>
      <c r="E76" s="36"/>
      <c r="F76" s="38"/>
      <c r="G76" s="39"/>
      <c r="K76" s="2"/>
      <c r="L76" s="2"/>
      <c r="M76" s="2"/>
      <c r="N76" s="2"/>
      <c r="O76" s="2"/>
      <c r="P76" s="2"/>
      <c r="Q76" s="2"/>
      <c r="R76" s="2"/>
      <c r="S76" s="2"/>
    </row>
    <row r="77" spans="1:7" s="2" customFormat="1" ht="36">
      <c r="A77" s="29">
        <v>50</v>
      </c>
      <c r="B77" s="29" t="s">
        <v>86</v>
      </c>
      <c r="C77" s="30" t="s">
        <v>165</v>
      </c>
      <c r="D77" s="45" t="s">
        <v>0</v>
      </c>
      <c r="E77" s="29">
        <v>2</v>
      </c>
      <c r="F77" s="31"/>
      <c r="G77" s="32">
        <f>E77*F77</f>
        <v>0</v>
      </c>
    </row>
    <row r="78" spans="1:7" s="2" customFormat="1" ht="12">
      <c r="A78" s="29">
        <v>51</v>
      </c>
      <c r="B78" s="29" t="s">
        <v>10</v>
      </c>
      <c r="C78" s="30" t="s">
        <v>24</v>
      </c>
      <c r="D78" s="29" t="s">
        <v>22</v>
      </c>
      <c r="E78" s="29">
        <f>(2.4*2)</f>
        <v>4.8</v>
      </c>
      <c r="F78" s="31"/>
      <c r="G78" s="32">
        <f aca="true" t="shared" si="3" ref="G78:G96">E78*F78</f>
        <v>0</v>
      </c>
    </row>
    <row r="79" spans="1:7" s="2" customFormat="1" ht="12">
      <c r="A79" s="29">
        <v>52</v>
      </c>
      <c r="B79" s="29" t="s">
        <v>10</v>
      </c>
      <c r="C79" s="30" t="s">
        <v>33</v>
      </c>
      <c r="D79" s="29" t="s">
        <v>0</v>
      </c>
      <c r="E79" s="29">
        <v>2</v>
      </c>
      <c r="F79" s="31"/>
      <c r="G79" s="32">
        <f t="shared" si="3"/>
        <v>0</v>
      </c>
    </row>
    <row r="80" spans="1:7" s="2" customFormat="1" ht="24">
      <c r="A80" s="29">
        <v>53</v>
      </c>
      <c r="B80" s="29" t="s">
        <v>10</v>
      </c>
      <c r="C80" s="30" t="s">
        <v>28</v>
      </c>
      <c r="D80" s="29" t="s">
        <v>0</v>
      </c>
      <c r="E80" s="29">
        <v>2</v>
      </c>
      <c r="F80" s="31"/>
      <c r="G80" s="32">
        <f t="shared" si="3"/>
        <v>0</v>
      </c>
    </row>
    <row r="81" spans="1:7" ht="12">
      <c r="A81" s="29">
        <v>54</v>
      </c>
      <c r="B81" s="29" t="s">
        <v>10</v>
      </c>
      <c r="C81" s="30" t="s">
        <v>26</v>
      </c>
      <c r="D81" s="29" t="s">
        <v>25</v>
      </c>
      <c r="E81" s="29">
        <f>(7.2*2)</f>
        <v>14.4</v>
      </c>
      <c r="F81" s="31"/>
      <c r="G81" s="32">
        <f t="shared" si="3"/>
        <v>0</v>
      </c>
    </row>
    <row r="82" spans="1:7" ht="12">
      <c r="A82" s="29">
        <v>55</v>
      </c>
      <c r="B82" s="29" t="s">
        <v>10</v>
      </c>
      <c r="C82" s="30" t="s">
        <v>29</v>
      </c>
      <c r="D82" s="29" t="s">
        <v>0</v>
      </c>
      <c r="E82" s="29">
        <v>2</v>
      </c>
      <c r="F82" s="31"/>
      <c r="G82" s="32">
        <f t="shared" si="3"/>
        <v>0</v>
      </c>
    </row>
    <row r="83" spans="1:7" ht="12">
      <c r="A83" s="29">
        <v>56</v>
      </c>
      <c r="B83" s="29" t="s">
        <v>10</v>
      </c>
      <c r="C83" s="30" t="s">
        <v>30</v>
      </c>
      <c r="D83" s="29" t="s">
        <v>0</v>
      </c>
      <c r="E83" s="29">
        <v>2</v>
      </c>
      <c r="F83" s="31"/>
      <c r="G83" s="32">
        <f t="shared" si="3"/>
        <v>0</v>
      </c>
    </row>
    <row r="84" spans="1:7" ht="12">
      <c r="A84" s="29">
        <v>57</v>
      </c>
      <c r="B84" s="29" t="s">
        <v>10</v>
      </c>
      <c r="C84" s="30" t="s">
        <v>89</v>
      </c>
      <c r="D84" s="29" t="s">
        <v>22</v>
      </c>
      <c r="E84" s="29">
        <f>(1.8*2)</f>
        <v>3.6</v>
      </c>
      <c r="F84" s="31"/>
      <c r="G84" s="32">
        <f t="shared" si="3"/>
        <v>0</v>
      </c>
    </row>
    <row r="85" spans="1:7" ht="12">
      <c r="A85" s="29">
        <v>58</v>
      </c>
      <c r="B85" s="29" t="s">
        <v>10</v>
      </c>
      <c r="C85" s="30" t="s">
        <v>166</v>
      </c>
      <c r="D85" s="29" t="s">
        <v>22</v>
      </c>
      <c r="E85" s="29">
        <f>(1.8*2)</f>
        <v>3.6</v>
      </c>
      <c r="F85" s="31"/>
      <c r="G85" s="32">
        <f t="shared" si="3"/>
        <v>0</v>
      </c>
    </row>
    <row r="86" spans="1:7" ht="12">
      <c r="A86" s="29">
        <v>59</v>
      </c>
      <c r="B86" s="29" t="s">
        <v>32</v>
      </c>
      <c r="C86" s="30" t="s">
        <v>31</v>
      </c>
      <c r="D86" s="29" t="s">
        <v>0</v>
      </c>
      <c r="E86" s="29">
        <v>2</v>
      </c>
      <c r="F86" s="31"/>
      <c r="G86" s="32">
        <f t="shared" si="3"/>
        <v>0</v>
      </c>
    </row>
    <row r="87" spans="1:7" ht="12">
      <c r="A87" s="29">
        <v>60</v>
      </c>
      <c r="B87" s="29" t="s">
        <v>10</v>
      </c>
      <c r="C87" s="30" t="s">
        <v>167</v>
      </c>
      <c r="D87" s="29" t="s">
        <v>22</v>
      </c>
      <c r="E87" s="29">
        <f>(0.8*2)</f>
        <v>1.6</v>
      </c>
      <c r="F87" s="31"/>
      <c r="G87" s="32">
        <f t="shared" si="3"/>
        <v>0</v>
      </c>
    </row>
    <row r="88" spans="1:7" ht="12">
      <c r="A88" s="29">
        <v>61</v>
      </c>
      <c r="B88" s="29" t="s">
        <v>10</v>
      </c>
      <c r="C88" s="30" t="s">
        <v>168</v>
      </c>
      <c r="D88" s="29" t="s">
        <v>22</v>
      </c>
      <c r="E88" s="29">
        <f>(0.8*2)</f>
        <v>1.6</v>
      </c>
      <c r="F88" s="31"/>
      <c r="G88" s="32">
        <f t="shared" si="3"/>
        <v>0</v>
      </c>
    </row>
    <row r="89" spans="1:7" ht="24">
      <c r="A89" s="29">
        <v>62</v>
      </c>
      <c r="B89" s="29" t="s">
        <v>10</v>
      </c>
      <c r="C89" s="30" t="s">
        <v>142</v>
      </c>
      <c r="D89" s="29" t="s">
        <v>12</v>
      </c>
      <c r="E89" s="29">
        <f>(3.9*2)</f>
        <v>7.8</v>
      </c>
      <c r="F89" s="31"/>
      <c r="G89" s="32">
        <f t="shared" si="3"/>
        <v>0</v>
      </c>
    </row>
    <row r="90" spans="1:7" ht="12">
      <c r="A90" s="29">
        <v>63</v>
      </c>
      <c r="B90" s="29" t="s">
        <v>10</v>
      </c>
      <c r="C90" s="30" t="s">
        <v>169</v>
      </c>
      <c r="D90" s="29" t="s">
        <v>12</v>
      </c>
      <c r="E90" s="29">
        <f>(3.9*2)</f>
        <v>7.8</v>
      </c>
      <c r="F90" s="31"/>
      <c r="G90" s="32">
        <f t="shared" si="3"/>
        <v>0</v>
      </c>
    </row>
    <row r="91" spans="1:7" ht="12">
      <c r="A91" s="29">
        <v>64</v>
      </c>
      <c r="B91" s="29" t="s">
        <v>10</v>
      </c>
      <c r="C91" s="30" t="s">
        <v>35</v>
      </c>
      <c r="D91" s="29" t="s">
        <v>0</v>
      </c>
      <c r="E91" s="29">
        <v>2</v>
      </c>
      <c r="F91" s="31"/>
      <c r="G91" s="32">
        <f t="shared" si="3"/>
        <v>0</v>
      </c>
    </row>
    <row r="92" spans="1:7" ht="12">
      <c r="A92" s="29">
        <v>65</v>
      </c>
      <c r="B92" s="29" t="s">
        <v>10</v>
      </c>
      <c r="C92" s="30" t="s">
        <v>158</v>
      </c>
      <c r="D92" s="29" t="s">
        <v>0</v>
      </c>
      <c r="E92" s="29">
        <v>2</v>
      </c>
      <c r="F92" s="31"/>
      <c r="G92" s="32">
        <f t="shared" si="3"/>
        <v>0</v>
      </c>
    </row>
    <row r="93" spans="1:7" ht="24">
      <c r="A93" s="29">
        <v>66</v>
      </c>
      <c r="B93" s="29" t="s">
        <v>20</v>
      </c>
      <c r="C93" s="30" t="s">
        <v>159</v>
      </c>
      <c r="D93" s="29" t="s">
        <v>0</v>
      </c>
      <c r="E93" s="29">
        <v>2</v>
      </c>
      <c r="F93" s="31"/>
      <c r="G93" s="32">
        <f t="shared" si="3"/>
        <v>0</v>
      </c>
    </row>
    <row r="94" spans="1:7" ht="36" customHeight="1">
      <c r="A94" s="29">
        <v>67</v>
      </c>
      <c r="B94" s="29" t="s">
        <v>10</v>
      </c>
      <c r="C94" s="30" t="s">
        <v>160</v>
      </c>
      <c r="D94" s="29" t="s">
        <v>0</v>
      </c>
      <c r="E94" s="29">
        <v>2</v>
      </c>
      <c r="F94" s="31"/>
      <c r="G94" s="32">
        <f t="shared" si="3"/>
        <v>0</v>
      </c>
    </row>
    <row r="95" spans="1:7" ht="12">
      <c r="A95" s="29">
        <v>68</v>
      </c>
      <c r="B95" s="29" t="s">
        <v>10</v>
      </c>
      <c r="C95" s="30" t="s">
        <v>34</v>
      </c>
      <c r="D95" s="29" t="s">
        <v>0</v>
      </c>
      <c r="E95" s="29">
        <v>2</v>
      </c>
      <c r="F95" s="31"/>
      <c r="G95" s="32">
        <f t="shared" si="3"/>
        <v>0</v>
      </c>
    </row>
    <row r="96" spans="1:7" ht="24">
      <c r="A96" s="29">
        <v>69</v>
      </c>
      <c r="B96" s="29" t="s">
        <v>36</v>
      </c>
      <c r="C96" s="30" t="s">
        <v>93</v>
      </c>
      <c r="D96" s="29" t="s">
        <v>0</v>
      </c>
      <c r="E96" s="29">
        <v>2</v>
      </c>
      <c r="F96" s="31"/>
      <c r="G96" s="32">
        <f t="shared" si="3"/>
        <v>0</v>
      </c>
    </row>
    <row r="97" spans="1:7" ht="14.25" customHeight="1">
      <c r="A97" s="54" t="s">
        <v>46</v>
      </c>
      <c r="B97" s="54"/>
      <c r="C97" s="54"/>
      <c r="D97" s="54"/>
      <c r="E97" s="54"/>
      <c r="F97" s="35">
        <f>SUM(G77:G96)/2</f>
        <v>0</v>
      </c>
      <c r="G97" s="29"/>
    </row>
    <row r="98" spans="1:7" ht="15" customHeight="1">
      <c r="A98" s="29"/>
      <c r="B98" s="29"/>
      <c r="C98" s="54" t="s">
        <v>124</v>
      </c>
      <c r="D98" s="54"/>
      <c r="E98" s="54"/>
      <c r="F98" s="54"/>
      <c r="G98" s="35">
        <f>SUM(G77:G97)</f>
        <v>0</v>
      </c>
    </row>
    <row r="99" spans="1:7" ht="12">
      <c r="A99" s="36"/>
      <c r="B99" s="37" t="s">
        <v>134</v>
      </c>
      <c r="C99" s="37"/>
      <c r="D99" s="36"/>
      <c r="E99" s="36"/>
      <c r="F99" s="38"/>
      <c r="G99" s="39"/>
    </row>
    <row r="100" spans="1:7" ht="12">
      <c r="A100" s="29">
        <v>70</v>
      </c>
      <c r="B100" s="29" t="s">
        <v>10</v>
      </c>
      <c r="C100" s="30" t="s">
        <v>85</v>
      </c>
      <c r="D100" s="29" t="s">
        <v>22</v>
      </c>
      <c r="E100" s="29">
        <f>(1.5*4)</f>
        <v>6</v>
      </c>
      <c r="F100" s="31"/>
      <c r="G100" s="32">
        <f aca="true" t="shared" si="4" ref="G100:G105">E100*F100</f>
        <v>0</v>
      </c>
    </row>
    <row r="101" spans="1:7" ht="12">
      <c r="A101" s="29">
        <v>71</v>
      </c>
      <c r="B101" s="29" t="s">
        <v>10</v>
      </c>
      <c r="C101" s="30" t="s">
        <v>170</v>
      </c>
      <c r="D101" s="29" t="s">
        <v>22</v>
      </c>
      <c r="E101" s="29">
        <f>(1.5*4)</f>
        <v>6</v>
      </c>
      <c r="F101" s="31"/>
      <c r="G101" s="32">
        <f t="shared" si="4"/>
        <v>0</v>
      </c>
    </row>
    <row r="102" spans="1:7" ht="24">
      <c r="A102" s="29">
        <v>72</v>
      </c>
      <c r="B102" s="29" t="s">
        <v>10</v>
      </c>
      <c r="C102" s="30" t="s">
        <v>44</v>
      </c>
      <c r="D102" s="29" t="s">
        <v>12</v>
      </c>
      <c r="E102" s="29">
        <f>(6.6*4)</f>
        <v>26.4</v>
      </c>
      <c r="F102" s="31"/>
      <c r="G102" s="32">
        <f t="shared" si="4"/>
        <v>0</v>
      </c>
    </row>
    <row r="103" spans="1:7" ht="12">
      <c r="A103" s="29">
        <v>73</v>
      </c>
      <c r="B103" s="29" t="s">
        <v>10</v>
      </c>
      <c r="C103" s="30" t="s">
        <v>171</v>
      </c>
      <c r="D103" s="29" t="s">
        <v>12</v>
      </c>
      <c r="E103" s="29">
        <f>(2.25*4)</f>
        <v>9</v>
      </c>
      <c r="F103" s="31"/>
      <c r="G103" s="32">
        <f t="shared" si="4"/>
        <v>0</v>
      </c>
    </row>
    <row r="104" spans="1:7" ht="12">
      <c r="A104" s="29">
        <v>74</v>
      </c>
      <c r="B104" s="29" t="s">
        <v>10</v>
      </c>
      <c r="C104" s="30" t="s">
        <v>87</v>
      </c>
      <c r="D104" s="29" t="s">
        <v>12</v>
      </c>
      <c r="E104" s="29">
        <f>E100*12</f>
        <v>72</v>
      </c>
      <c r="F104" s="31"/>
      <c r="G104" s="32">
        <f t="shared" si="4"/>
        <v>0</v>
      </c>
    </row>
    <row r="105" spans="1:7" ht="12">
      <c r="A105" s="29">
        <v>75</v>
      </c>
      <c r="B105" s="29" t="s">
        <v>10</v>
      </c>
      <c r="C105" s="30" t="s">
        <v>88</v>
      </c>
      <c r="D105" s="29" t="s">
        <v>12</v>
      </c>
      <c r="E105" s="29">
        <f>E101*12</f>
        <v>72</v>
      </c>
      <c r="F105" s="31"/>
      <c r="G105" s="32">
        <f t="shared" si="4"/>
        <v>0</v>
      </c>
    </row>
    <row r="106" spans="1:7" ht="15" customHeight="1">
      <c r="A106" s="29"/>
      <c r="B106" s="29"/>
      <c r="C106" s="54" t="s">
        <v>143</v>
      </c>
      <c r="D106" s="54"/>
      <c r="E106" s="54"/>
      <c r="F106" s="54"/>
      <c r="G106" s="35">
        <f>SUM(G100:G105)</f>
        <v>0</v>
      </c>
    </row>
    <row r="107" spans="1:7" ht="12">
      <c r="A107" s="36"/>
      <c r="B107" s="37" t="s">
        <v>129</v>
      </c>
      <c r="C107" s="37"/>
      <c r="D107" s="36"/>
      <c r="E107" s="36"/>
      <c r="F107" s="38"/>
      <c r="G107" s="39"/>
    </row>
    <row r="108" spans="1:7" ht="12">
      <c r="A108" s="29">
        <v>76</v>
      </c>
      <c r="B108" s="29" t="s">
        <v>37</v>
      </c>
      <c r="C108" s="30" t="s">
        <v>38</v>
      </c>
      <c r="D108" s="29" t="s">
        <v>0</v>
      </c>
      <c r="E108" s="29">
        <v>1160</v>
      </c>
      <c r="F108" s="31"/>
      <c r="G108" s="32">
        <f>E108*F108</f>
        <v>0</v>
      </c>
    </row>
    <row r="109" spans="1:7" ht="12">
      <c r="A109" s="29">
        <v>77</v>
      </c>
      <c r="B109" s="29" t="s">
        <v>40</v>
      </c>
      <c r="C109" s="30" t="s">
        <v>41</v>
      </c>
      <c r="D109" s="29" t="s">
        <v>0</v>
      </c>
      <c r="E109" s="29">
        <v>900</v>
      </c>
      <c r="F109" s="31"/>
      <c r="G109" s="32">
        <f>E109*F109</f>
        <v>0</v>
      </c>
    </row>
    <row r="110" spans="1:7" ht="13.5">
      <c r="A110" s="29">
        <v>78</v>
      </c>
      <c r="B110" s="29" t="s">
        <v>48</v>
      </c>
      <c r="C110" s="30" t="s">
        <v>47</v>
      </c>
      <c r="D110" s="46" t="s">
        <v>13</v>
      </c>
      <c r="E110" s="29">
        <v>70.5</v>
      </c>
      <c r="F110" s="31"/>
      <c r="G110" s="32">
        <f>E110*F110</f>
        <v>0</v>
      </c>
    </row>
    <row r="111" spans="1:7" ht="13.5">
      <c r="A111" s="29">
        <v>79</v>
      </c>
      <c r="B111" s="29" t="s">
        <v>10</v>
      </c>
      <c r="C111" s="34" t="s">
        <v>91</v>
      </c>
      <c r="D111" s="29" t="s">
        <v>39</v>
      </c>
      <c r="E111" s="29">
        <v>3.5</v>
      </c>
      <c r="F111" s="31"/>
      <c r="G111" s="32">
        <f>E111*F111</f>
        <v>0</v>
      </c>
    </row>
    <row r="112" spans="1:7" ht="13.5">
      <c r="A112" s="29">
        <v>80</v>
      </c>
      <c r="B112" s="29" t="s">
        <v>10</v>
      </c>
      <c r="C112" s="34" t="s">
        <v>92</v>
      </c>
      <c r="D112" s="46" t="s">
        <v>13</v>
      </c>
      <c r="E112" s="29">
        <v>70.5</v>
      </c>
      <c r="F112" s="31"/>
      <c r="G112" s="32">
        <f>E112*F112</f>
        <v>0</v>
      </c>
    </row>
    <row r="113" spans="1:7" ht="15" customHeight="1">
      <c r="A113" s="29"/>
      <c r="B113" s="29"/>
      <c r="C113" s="54" t="s">
        <v>126</v>
      </c>
      <c r="D113" s="54"/>
      <c r="E113" s="54"/>
      <c r="F113" s="54"/>
      <c r="G113" s="35">
        <f>SUM(G108:G112)</f>
        <v>0</v>
      </c>
    </row>
    <row r="114" spans="1:7" ht="12">
      <c r="A114" s="36"/>
      <c r="B114" s="37" t="s">
        <v>130</v>
      </c>
      <c r="C114" s="37"/>
      <c r="D114" s="36"/>
      <c r="E114" s="36"/>
      <c r="F114" s="38"/>
      <c r="G114" s="39"/>
    </row>
    <row r="115" spans="1:7" ht="12">
      <c r="A115" s="29">
        <v>81</v>
      </c>
      <c r="B115" s="29" t="s">
        <v>37</v>
      </c>
      <c r="C115" s="30" t="s">
        <v>38</v>
      </c>
      <c r="D115" s="29" t="s">
        <v>0</v>
      </c>
      <c r="E115" s="29">
        <v>2159</v>
      </c>
      <c r="F115" s="31"/>
      <c r="G115" s="32">
        <f aca="true" t="shared" si="5" ref="G115:G120">E115*F115</f>
        <v>0</v>
      </c>
    </row>
    <row r="116" spans="1:7" ht="12">
      <c r="A116" s="29">
        <v>82</v>
      </c>
      <c r="B116" s="29" t="s">
        <v>10</v>
      </c>
      <c r="C116" s="30" t="s">
        <v>96</v>
      </c>
      <c r="D116" s="29" t="s">
        <v>0</v>
      </c>
      <c r="E116" s="29">
        <v>2159</v>
      </c>
      <c r="F116" s="31"/>
      <c r="G116" s="32">
        <f t="shared" si="5"/>
        <v>0</v>
      </c>
    </row>
    <row r="117" spans="1:7" ht="12">
      <c r="A117" s="29">
        <v>83</v>
      </c>
      <c r="B117" s="29" t="s">
        <v>40</v>
      </c>
      <c r="C117" s="30" t="s">
        <v>139</v>
      </c>
      <c r="D117" s="29" t="s">
        <v>0</v>
      </c>
      <c r="E117" s="29">
        <v>1400</v>
      </c>
      <c r="F117" s="31"/>
      <c r="G117" s="32">
        <f t="shared" si="5"/>
        <v>0</v>
      </c>
    </row>
    <row r="118" spans="1:7" ht="13.5">
      <c r="A118" s="29">
        <v>84</v>
      </c>
      <c r="B118" s="29" t="s">
        <v>48</v>
      </c>
      <c r="C118" s="30" t="s">
        <v>47</v>
      </c>
      <c r="D118" s="46" t="s">
        <v>13</v>
      </c>
      <c r="E118" s="29">
        <v>154.5</v>
      </c>
      <c r="F118" s="31"/>
      <c r="G118" s="32">
        <f t="shared" si="5"/>
        <v>0</v>
      </c>
    </row>
    <row r="119" spans="1:7" ht="13.5">
      <c r="A119" s="29">
        <v>85</v>
      </c>
      <c r="B119" s="29" t="s">
        <v>10</v>
      </c>
      <c r="C119" s="34" t="s">
        <v>91</v>
      </c>
      <c r="D119" s="29" t="s">
        <v>39</v>
      </c>
      <c r="E119" s="29">
        <v>7.7</v>
      </c>
      <c r="F119" s="31"/>
      <c r="G119" s="32">
        <f t="shared" si="5"/>
        <v>0</v>
      </c>
    </row>
    <row r="120" spans="1:7" ht="13.5">
      <c r="A120" s="29">
        <v>86</v>
      </c>
      <c r="B120" s="29" t="s">
        <v>10</v>
      </c>
      <c r="C120" s="34" t="s">
        <v>172</v>
      </c>
      <c r="D120" s="46" t="s">
        <v>13</v>
      </c>
      <c r="E120" s="29">
        <v>154.5</v>
      </c>
      <c r="F120" s="31"/>
      <c r="G120" s="32">
        <f t="shared" si="5"/>
        <v>0</v>
      </c>
    </row>
    <row r="121" spans="1:7" ht="12">
      <c r="A121" s="29"/>
      <c r="B121" s="29"/>
      <c r="C121" s="54" t="s">
        <v>128</v>
      </c>
      <c r="D121" s="54"/>
      <c r="E121" s="54"/>
      <c r="F121" s="54"/>
      <c r="G121" s="35">
        <f>SUM(G115:G120)</f>
        <v>0</v>
      </c>
    </row>
    <row r="122" spans="1:7" ht="12">
      <c r="A122" s="36"/>
      <c r="B122" s="37" t="s">
        <v>95</v>
      </c>
      <c r="C122" s="37"/>
      <c r="D122" s="36"/>
      <c r="E122" s="36"/>
      <c r="F122" s="38"/>
      <c r="G122" s="39"/>
    </row>
    <row r="123" spans="1:7" ht="15" customHeight="1">
      <c r="A123" s="29">
        <v>87</v>
      </c>
      <c r="B123" s="29" t="s">
        <v>10</v>
      </c>
      <c r="C123" s="34" t="s">
        <v>94</v>
      </c>
      <c r="D123" s="46" t="s">
        <v>0</v>
      </c>
      <c r="E123" s="29">
        <v>15</v>
      </c>
      <c r="F123" s="31"/>
      <c r="G123" s="32">
        <f>F123*E123</f>
        <v>0</v>
      </c>
    </row>
    <row r="124" spans="1:7" ht="15">
      <c r="A124" s="29">
        <v>88</v>
      </c>
      <c r="B124" s="29" t="s">
        <v>10</v>
      </c>
      <c r="C124" s="30" t="s">
        <v>97</v>
      </c>
      <c r="D124" s="29" t="s">
        <v>0</v>
      </c>
      <c r="E124" s="29">
        <v>1118</v>
      </c>
      <c r="F124" s="31"/>
      <c r="G124" s="32">
        <f aca="true" t="shared" si="6" ref="G124:G136">F124*E124</f>
        <v>0</v>
      </c>
    </row>
    <row r="125" spans="1:7" ht="15">
      <c r="A125" s="29">
        <v>89</v>
      </c>
      <c r="B125" s="29" t="s">
        <v>10</v>
      </c>
      <c r="C125" s="30" t="s">
        <v>98</v>
      </c>
      <c r="D125" s="29" t="s">
        <v>0</v>
      </c>
      <c r="E125" s="29">
        <v>304</v>
      </c>
      <c r="F125" s="31"/>
      <c r="G125" s="32">
        <f t="shared" si="6"/>
        <v>0</v>
      </c>
    </row>
    <row r="126" spans="1:7" ht="15">
      <c r="A126" s="29">
        <v>90</v>
      </c>
      <c r="B126" s="29" t="s">
        <v>10</v>
      </c>
      <c r="C126" s="30" t="s">
        <v>99</v>
      </c>
      <c r="D126" s="29" t="s">
        <v>0</v>
      </c>
      <c r="E126" s="29">
        <v>676</v>
      </c>
      <c r="F126" s="31"/>
      <c r="G126" s="32">
        <f t="shared" si="6"/>
        <v>0</v>
      </c>
    </row>
    <row r="127" spans="1:7" ht="15">
      <c r="A127" s="29">
        <v>91</v>
      </c>
      <c r="B127" s="29" t="s">
        <v>10</v>
      </c>
      <c r="C127" s="30" t="s">
        <v>173</v>
      </c>
      <c r="D127" s="29" t="s">
        <v>0</v>
      </c>
      <c r="E127" s="29">
        <v>250</v>
      </c>
      <c r="F127" s="31"/>
      <c r="G127" s="32">
        <f t="shared" si="6"/>
        <v>0</v>
      </c>
    </row>
    <row r="128" spans="1:7" ht="12">
      <c r="A128" s="29">
        <v>92</v>
      </c>
      <c r="B128" s="29" t="s">
        <v>10</v>
      </c>
      <c r="C128" s="30" t="s">
        <v>100</v>
      </c>
      <c r="D128" s="29" t="s">
        <v>0</v>
      </c>
      <c r="E128" s="29">
        <v>10</v>
      </c>
      <c r="F128" s="31"/>
      <c r="G128" s="32">
        <f t="shared" si="6"/>
        <v>0</v>
      </c>
    </row>
    <row r="129" spans="1:7" ht="15">
      <c r="A129" s="29">
        <v>93</v>
      </c>
      <c r="B129" s="29" t="s">
        <v>10</v>
      </c>
      <c r="C129" s="30" t="s">
        <v>101</v>
      </c>
      <c r="D129" s="29" t="s">
        <v>0</v>
      </c>
      <c r="E129" s="29">
        <v>215</v>
      </c>
      <c r="F129" s="31"/>
      <c r="G129" s="32">
        <f t="shared" si="6"/>
        <v>0</v>
      </c>
    </row>
    <row r="130" spans="1:7" ht="12">
      <c r="A130" s="29">
        <v>94</v>
      </c>
      <c r="B130" s="29" t="s">
        <v>10</v>
      </c>
      <c r="C130" s="30" t="s">
        <v>102</v>
      </c>
      <c r="D130" s="29" t="s">
        <v>0</v>
      </c>
      <c r="E130" s="29">
        <v>145</v>
      </c>
      <c r="F130" s="31"/>
      <c r="G130" s="32">
        <f t="shared" si="6"/>
        <v>0</v>
      </c>
    </row>
    <row r="131" spans="1:7" ht="15">
      <c r="A131" s="29">
        <v>95</v>
      </c>
      <c r="B131" s="29" t="s">
        <v>10</v>
      </c>
      <c r="C131" s="30" t="s">
        <v>103</v>
      </c>
      <c r="D131" s="29" t="s">
        <v>0</v>
      </c>
      <c r="E131" s="29">
        <v>496</v>
      </c>
      <c r="F131" s="31"/>
      <c r="G131" s="32">
        <f t="shared" si="6"/>
        <v>0</v>
      </c>
    </row>
    <row r="132" spans="1:7" ht="15">
      <c r="A132" s="29">
        <v>96</v>
      </c>
      <c r="B132" s="29" t="s">
        <v>10</v>
      </c>
      <c r="C132" s="30" t="s">
        <v>104</v>
      </c>
      <c r="D132" s="29" t="s">
        <v>0</v>
      </c>
      <c r="E132" s="29">
        <v>105</v>
      </c>
      <c r="F132" s="31"/>
      <c r="G132" s="32">
        <f t="shared" si="6"/>
        <v>0</v>
      </c>
    </row>
    <row r="133" spans="1:7" ht="12">
      <c r="A133" s="29">
        <v>97</v>
      </c>
      <c r="B133" s="29" t="s">
        <v>10</v>
      </c>
      <c r="C133" s="30" t="s">
        <v>42</v>
      </c>
      <c r="D133" s="29" t="s">
        <v>0</v>
      </c>
      <c r="E133" s="29">
        <v>775</v>
      </c>
      <c r="F133" s="31"/>
      <c r="G133" s="32">
        <f t="shared" si="6"/>
        <v>0</v>
      </c>
    </row>
    <row r="134" spans="1:7" ht="12">
      <c r="A134" s="29">
        <v>98</v>
      </c>
      <c r="B134" s="29" t="s">
        <v>10</v>
      </c>
      <c r="C134" s="30" t="s">
        <v>105</v>
      </c>
      <c r="D134" s="29" t="s">
        <v>0</v>
      </c>
      <c r="E134" s="29">
        <v>400</v>
      </c>
      <c r="F134" s="31"/>
      <c r="G134" s="32">
        <f t="shared" si="6"/>
        <v>0</v>
      </c>
    </row>
    <row r="135" spans="1:7" ht="12">
      <c r="A135" s="29">
        <v>99</v>
      </c>
      <c r="B135" s="29" t="s">
        <v>10</v>
      </c>
      <c r="C135" s="30" t="s">
        <v>43</v>
      </c>
      <c r="D135" s="29" t="s">
        <v>0</v>
      </c>
      <c r="E135" s="29">
        <v>765</v>
      </c>
      <c r="F135" s="31"/>
      <c r="G135" s="32">
        <f t="shared" si="6"/>
        <v>0</v>
      </c>
    </row>
    <row r="136" spans="1:7" ht="12">
      <c r="A136" s="29">
        <v>100</v>
      </c>
      <c r="B136" s="29" t="s">
        <v>10</v>
      </c>
      <c r="C136" s="30" t="s">
        <v>106</v>
      </c>
      <c r="D136" s="29" t="s">
        <v>0</v>
      </c>
      <c r="E136" s="29">
        <v>360</v>
      </c>
      <c r="F136" s="31"/>
      <c r="G136" s="32">
        <f t="shared" si="6"/>
        <v>0</v>
      </c>
    </row>
    <row r="137" spans="1:7" ht="15" customHeight="1">
      <c r="A137" s="29"/>
      <c r="B137" s="29"/>
      <c r="C137" s="54" t="s">
        <v>132</v>
      </c>
      <c r="D137" s="54"/>
      <c r="E137" s="54"/>
      <c r="F137" s="54"/>
      <c r="G137" s="35">
        <f>SUM(G123:G136)</f>
        <v>0</v>
      </c>
    </row>
    <row r="138" spans="1:7" ht="12">
      <c r="A138" s="36"/>
      <c r="B138" s="37" t="s">
        <v>138</v>
      </c>
      <c r="C138" s="37"/>
      <c r="D138" s="36"/>
      <c r="E138" s="36"/>
      <c r="F138" s="38"/>
      <c r="G138" s="39"/>
    </row>
    <row r="139" spans="1:7" ht="14.25" customHeight="1">
      <c r="A139" s="59" t="s">
        <v>49</v>
      </c>
      <c r="B139" s="59"/>
      <c r="C139" s="59"/>
      <c r="D139" s="59"/>
      <c r="E139" s="59"/>
      <c r="F139" s="59"/>
      <c r="G139" s="59"/>
    </row>
    <row r="140" spans="1:7" ht="12">
      <c r="A140" s="29">
        <v>101</v>
      </c>
      <c r="B140" s="29" t="s">
        <v>10</v>
      </c>
      <c r="C140" s="47" t="s">
        <v>107</v>
      </c>
      <c r="D140" s="29" t="s">
        <v>78</v>
      </c>
      <c r="E140" s="29">
        <v>204</v>
      </c>
      <c r="F140" s="48"/>
      <c r="G140" s="32">
        <f aca="true" t="shared" si="7" ref="G140:G154">E140*F140</f>
        <v>0</v>
      </c>
    </row>
    <row r="141" spans="1:7" ht="35.25" customHeight="1">
      <c r="A141" s="29">
        <v>102</v>
      </c>
      <c r="B141" s="29" t="s">
        <v>10</v>
      </c>
      <c r="C141" s="47" t="s">
        <v>182</v>
      </c>
      <c r="D141" s="46" t="s">
        <v>13</v>
      </c>
      <c r="E141" s="29">
        <v>225</v>
      </c>
      <c r="F141" s="48"/>
      <c r="G141" s="32">
        <f t="shared" si="7"/>
        <v>0</v>
      </c>
    </row>
    <row r="142" spans="1:7" ht="13.5">
      <c r="A142" s="29">
        <v>103</v>
      </c>
      <c r="B142" s="29" t="s">
        <v>10</v>
      </c>
      <c r="C142" s="47" t="s">
        <v>108</v>
      </c>
      <c r="D142" s="29" t="s">
        <v>39</v>
      </c>
      <c r="E142" s="29">
        <f>5.6*12</f>
        <v>67.19999999999999</v>
      </c>
      <c r="F142" s="48"/>
      <c r="G142" s="32">
        <f t="shared" si="7"/>
        <v>0</v>
      </c>
    </row>
    <row r="143" spans="1:7" ht="13.5">
      <c r="A143" s="29">
        <v>104</v>
      </c>
      <c r="B143" s="29" t="s">
        <v>10</v>
      </c>
      <c r="C143" s="47" t="s">
        <v>174</v>
      </c>
      <c r="D143" s="46" t="s">
        <v>13</v>
      </c>
      <c r="E143" s="29">
        <f>225*12</f>
        <v>2700</v>
      </c>
      <c r="F143" s="48"/>
      <c r="G143" s="32">
        <f t="shared" si="7"/>
        <v>0</v>
      </c>
    </row>
    <row r="144" spans="1:7" ht="24">
      <c r="A144" s="29">
        <v>105</v>
      </c>
      <c r="B144" s="29" t="s">
        <v>54</v>
      </c>
      <c r="C144" s="47" t="s">
        <v>175</v>
      </c>
      <c r="D144" s="46" t="s">
        <v>13</v>
      </c>
      <c r="E144" s="29">
        <f>225*12</f>
        <v>2700</v>
      </c>
      <c r="F144" s="48"/>
      <c r="G144" s="32">
        <f t="shared" si="7"/>
        <v>0</v>
      </c>
    </row>
    <row r="145" spans="1:7" ht="24">
      <c r="A145" s="29">
        <v>106</v>
      </c>
      <c r="B145" s="29" t="s">
        <v>10</v>
      </c>
      <c r="C145" s="47" t="s">
        <v>187</v>
      </c>
      <c r="D145" s="46" t="s">
        <v>13</v>
      </c>
      <c r="E145" s="29">
        <f>225*12</f>
        <v>2700</v>
      </c>
      <c r="F145" s="48"/>
      <c r="G145" s="32">
        <f t="shared" si="7"/>
        <v>0</v>
      </c>
    </row>
    <row r="146" spans="1:7" ht="12">
      <c r="A146" s="29">
        <v>107</v>
      </c>
      <c r="B146" s="29" t="s">
        <v>10</v>
      </c>
      <c r="C146" s="47" t="s">
        <v>188</v>
      </c>
      <c r="D146" s="46" t="s">
        <v>23</v>
      </c>
      <c r="E146" s="29">
        <v>1</v>
      </c>
      <c r="F146" s="48"/>
      <c r="G146" s="32">
        <f t="shared" si="7"/>
        <v>0</v>
      </c>
    </row>
    <row r="147" spans="1:7" ht="12">
      <c r="A147" s="29">
        <v>108</v>
      </c>
      <c r="B147" s="29" t="s">
        <v>36</v>
      </c>
      <c r="C147" s="47" t="s">
        <v>185</v>
      </c>
      <c r="D147" s="29" t="s">
        <v>0</v>
      </c>
      <c r="E147" s="29">
        <v>15</v>
      </c>
      <c r="F147" s="31"/>
      <c r="G147" s="32">
        <f t="shared" si="7"/>
        <v>0</v>
      </c>
    </row>
    <row r="148" spans="1:7" ht="12">
      <c r="A148" s="29">
        <v>110</v>
      </c>
      <c r="B148" s="29" t="s">
        <v>10</v>
      </c>
      <c r="C148" s="47" t="s">
        <v>52</v>
      </c>
      <c r="D148" s="29" t="s">
        <v>0</v>
      </c>
      <c r="E148" s="29">
        <v>30</v>
      </c>
      <c r="F148" s="31"/>
      <c r="G148" s="32">
        <f t="shared" si="7"/>
        <v>0</v>
      </c>
    </row>
    <row r="149" spans="1:7" ht="12">
      <c r="A149" s="29">
        <v>111</v>
      </c>
      <c r="B149" s="29" t="s">
        <v>10</v>
      </c>
      <c r="C149" s="47" t="s">
        <v>113</v>
      </c>
      <c r="D149" s="29" t="s">
        <v>0</v>
      </c>
      <c r="E149" s="29">
        <v>15</v>
      </c>
      <c r="F149" s="31"/>
      <c r="G149" s="32">
        <f t="shared" si="7"/>
        <v>0</v>
      </c>
    </row>
    <row r="150" spans="1:7" ht="12">
      <c r="A150" s="29">
        <v>112</v>
      </c>
      <c r="B150" s="29" t="s">
        <v>10</v>
      </c>
      <c r="C150" s="47" t="s">
        <v>50</v>
      </c>
      <c r="D150" s="29" t="s">
        <v>0</v>
      </c>
      <c r="E150" s="29">
        <v>19</v>
      </c>
      <c r="F150" s="31"/>
      <c r="G150" s="32">
        <f t="shared" si="7"/>
        <v>0</v>
      </c>
    </row>
    <row r="151" spans="1:7" ht="12">
      <c r="A151" s="29">
        <v>113</v>
      </c>
      <c r="B151" s="29" t="s">
        <v>10</v>
      </c>
      <c r="C151" s="47" t="s">
        <v>114</v>
      </c>
      <c r="D151" s="29" t="s">
        <v>0</v>
      </c>
      <c r="E151" s="29">
        <v>15</v>
      </c>
      <c r="F151" s="31"/>
      <c r="G151" s="32">
        <f t="shared" si="7"/>
        <v>0</v>
      </c>
    </row>
    <row r="152" spans="1:7" ht="12">
      <c r="A152" s="29">
        <v>114</v>
      </c>
      <c r="B152" s="29" t="s">
        <v>10</v>
      </c>
      <c r="C152" s="47" t="s">
        <v>53</v>
      </c>
      <c r="D152" s="29" t="s">
        <v>0</v>
      </c>
      <c r="E152" s="29">
        <f>15*12</f>
        <v>180</v>
      </c>
      <c r="F152" s="31"/>
      <c r="G152" s="32">
        <f t="shared" si="7"/>
        <v>0</v>
      </c>
    </row>
    <row r="153" spans="1:7" ht="12">
      <c r="A153" s="29">
        <v>115</v>
      </c>
      <c r="B153" s="29" t="s">
        <v>10</v>
      </c>
      <c r="C153" s="47" t="s">
        <v>112</v>
      </c>
      <c r="D153" s="29" t="s">
        <v>0</v>
      </c>
      <c r="E153" s="29">
        <f>4*5</f>
        <v>20</v>
      </c>
      <c r="F153" s="31"/>
      <c r="G153" s="32">
        <f t="shared" si="7"/>
        <v>0</v>
      </c>
    </row>
    <row r="154" spans="1:7" ht="12">
      <c r="A154" s="29">
        <v>116</v>
      </c>
      <c r="B154" s="29" t="s">
        <v>10</v>
      </c>
      <c r="C154" s="47" t="s">
        <v>51</v>
      </c>
      <c r="D154" s="29" t="s">
        <v>0</v>
      </c>
      <c r="E154" s="29">
        <f>15*12</f>
        <v>180</v>
      </c>
      <c r="F154" s="31"/>
      <c r="G154" s="32">
        <f t="shared" si="7"/>
        <v>0</v>
      </c>
    </row>
    <row r="155" spans="1:7" ht="14.25" customHeight="1">
      <c r="A155" s="54" t="s">
        <v>55</v>
      </c>
      <c r="B155" s="54"/>
      <c r="C155" s="54"/>
      <c r="D155" s="54"/>
      <c r="E155" s="54"/>
      <c r="F155" s="35">
        <f>SUM(G140:G154)</f>
        <v>0</v>
      </c>
      <c r="G155" s="29"/>
    </row>
    <row r="156" spans="1:7" ht="14.25" customHeight="1">
      <c r="A156" s="59" t="s">
        <v>56</v>
      </c>
      <c r="B156" s="59"/>
      <c r="C156" s="59"/>
      <c r="D156" s="59"/>
      <c r="E156" s="59"/>
      <c r="F156" s="59"/>
      <c r="G156" s="59"/>
    </row>
    <row r="157" spans="1:7" ht="12">
      <c r="A157" s="29">
        <v>117</v>
      </c>
      <c r="B157" s="29" t="s">
        <v>10</v>
      </c>
      <c r="C157" s="47" t="s">
        <v>107</v>
      </c>
      <c r="D157" s="29" t="s">
        <v>78</v>
      </c>
      <c r="E157" s="29">
        <v>204</v>
      </c>
      <c r="F157" s="48"/>
      <c r="G157" s="32">
        <f aca="true" t="shared" si="8" ref="G157:G171">E157*F157</f>
        <v>0</v>
      </c>
    </row>
    <row r="158" spans="1:7" ht="37.5" customHeight="1">
      <c r="A158" s="29">
        <v>118</v>
      </c>
      <c r="B158" s="29" t="s">
        <v>10</v>
      </c>
      <c r="C158" s="47" t="s">
        <v>182</v>
      </c>
      <c r="D158" s="46" t="s">
        <v>13</v>
      </c>
      <c r="E158" s="29">
        <v>225</v>
      </c>
      <c r="F158" s="48"/>
      <c r="G158" s="32">
        <f t="shared" si="8"/>
        <v>0</v>
      </c>
    </row>
    <row r="159" spans="1:7" ht="13.5">
      <c r="A159" s="29">
        <v>119</v>
      </c>
      <c r="B159" s="29" t="s">
        <v>10</v>
      </c>
      <c r="C159" s="47" t="s">
        <v>109</v>
      </c>
      <c r="D159" s="29" t="s">
        <v>39</v>
      </c>
      <c r="E159" s="29">
        <f>5.6*8</f>
        <v>44.8</v>
      </c>
      <c r="F159" s="48"/>
      <c r="G159" s="32">
        <f t="shared" si="8"/>
        <v>0</v>
      </c>
    </row>
    <row r="160" spans="1:7" ht="13.5">
      <c r="A160" s="29">
        <v>120</v>
      </c>
      <c r="B160" s="29" t="s">
        <v>10</v>
      </c>
      <c r="C160" s="47" t="s">
        <v>174</v>
      </c>
      <c r="D160" s="46" t="s">
        <v>13</v>
      </c>
      <c r="E160" s="29">
        <f>225*12</f>
        <v>2700</v>
      </c>
      <c r="F160" s="48"/>
      <c r="G160" s="32">
        <f t="shared" si="8"/>
        <v>0</v>
      </c>
    </row>
    <row r="161" spans="1:7" ht="13.5">
      <c r="A161" s="29">
        <v>121</v>
      </c>
      <c r="B161" s="29" t="s">
        <v>54</v>
      </c>
      <c r="C161" s="47" t="s">
        <v>176</v>
      </c>
      <c r="D161" s="46" t="s">
        <v>13</v>
      </c>
      <c r="E161" s="29">
        <f>225*8</f>
        <v>1800</v>
      </c>
      <c r="F161" s="48"/>
      <c r="G161" s="32">
        <f t="shared" si="8"/>
        <v>0</v>
      </c>
    </row>
    <row r="162" spans="1:7" ht="24">
      <c r="A162" s="29">
        <v>122</v>
      </c>
      <c r="B162" s="29" t="s">
        <v>10</v>
      </c>
      <c r="C162" s="47" t="s">
        <v>189</v>
      </c>
      <c r="D162" s="46" t="s">
        <v>13</v>
      </c>
      <c r="E162" s="29">
        <f>225*8</f>
        <v>1800</v>
      </c>
      <c r="F162" s="48"/>
      <c r="G162" s="32">
        <f t="shared" si="8"/>
        <v>0</v>
      </c>
    </row>
    <row r="163" spans="1:7" ht="12">
      <c r="A163" s="29">
        <v>123</v>
      </c>
      <c r="B163" s="29" t="s">
        <v>10</v>
      </c>
      <c r="C163" s="47" t="s">
        <v>188</v>
      </c>
      <c r="D163" s="46" t="s">
        <v>23</v>
      </c>
      <c r="E163" s="29">
        <v>1</v>
      </c>
      <c r="F163" s="48"/>
      <c r="G163" s="32">
        <f t="shared" si="8"/>
        <v>0</v>
      </c>
    </row>
    <row r="164" spans="1:7" ht="12">
      <c r="A164" s="29">
        <v>124</v>
      </c>
      <c r="B164" s="29" t="s">
        <v>36</v>
      </c>
      <c r="C164" s="47" t="s">
        <v>185</v>
      </c>
      <c r="D164" s="29" t="s">
        <v>0</v>
      </c>
      <c r="E164" s="29">
        <v>15</v>
      </c>
      <c r="F164" s="31"/>
      <c r="G164" s="32">
        <f t="shared" si="8"/>
        <v>0</v>
      </c>
    </row>
    <row r="165" spans="1:7" ht="12">
      <c r="A165" s="29">
        <v>125</v>
      </c>
      <c r="B165" s="29" t="s">
        <v>10</v>
      </c>
      <c r="C165" s="47" t="s">
        <v>52</v>
      </c>
      <c r="D165" s="29" t="s">
        <v>0</v>
      </c>
      <c r="E165" s="29">
        <v>30</v>
      </c>
      <c r="F165" s="31"/>
      <c r="G165" s="32">
        <f t="shared" si="8"/>
        <v>0</v>
      </c>
    </row>
    <row r="166" spans="1:7" ht="12">
      <c r="A166" s="29">
        <v>126</v>
      </c>
      <c r="B166" s="29" t="s">
        <v>10</v>
      </c>
      <c r="C166" s="47" t="s">
        <v>113</v>
      </c>
      <c r="D166" s="29" t="s">
        <v>0</v>
      </c>
      <c r="E166" s="29">
        <v>15</v>
      </c>
      <c r="F166" s="31"/>
      <c r="G166" s="32">
        <f t="shared" si="8"/>
        <v>0</v>
      </c>
    </row>
    <row r="167" spans="1:7" ht="12">
      <c r="A167" s="29">
        <v>127</v>
      </c>
      <c r="B167" s="29" t="s">
        <v>10</v>
      </c>
      <c r="C167" s="47" t="s">
        <v>50</v>
      </c>
      <c r="D167" s="29" t="s">
        <v>0</v>
      </c>
      <c r="E167" s="29">
        <v>19</v>
      </c>
      <c r="F167" s="31"/>
      <c r="G167" s="32">
        <f t="shared" si="8"/>
        <v>0</v>
      </c>
    </row>
    <row r="168" spans="1:7" ht="12">
      <c r="A168" s="29">
        <v>128</v>
      </c>
      <c r="B168" s="29" t="s">
        <v>10</v>
      </c>
      <c r="C168" s="47" t="s">
        <v>115</v>
      </c>
      <c r="D168" s="29" t="s">
        <v>0</v>
      </c>
      <c r="E168" s="29">
        <v>15</v>
      </c>
      <c r="F168" s="31"/>
      <c r="G168" s="32">
        <f t="shared" si="8"/>
        <v>0</v>
      </c>
    </row>
    <row r="169" spans="1:7" ht="12">
      <c r="A169" s="29">
        <v>129</v>
      </c>
      <c r="B169" s="29" t="s">
        <v>10</v>
      </c>
      <c r="C169" s="47" t="s">
        <v>58</v>
      </c>
      <c r="D169" s="29" t="s">
        <v>0</v>
      </c>
      <c r="E169" s="29">
        <f>15*8</f>
        <v>120</v>
      </c>
      <c r="F169" s="31"/>
      <c r="G169" s="32">
        <f t="shared" si="8"/>
        <v>0</v>
      </c>
    </row>
    <row r="170" spans="1:7" ht="12">
      <c r="A170" s="29">
        <v>130</v>
      </c>
      <c r="B170" s="29" t="s">
        <v>10</v>
      </c>
      <c r="C170" s="47" t="s">
        <v>112</v>
      </c>
      <c r="D170" s="29" t="s">
        <v>0</v>
      </c>
      <c r="E170" s="29">
        <f>4*5</f>
        <v>20</v>
      </c>
      <c r="F170" s="31"/>
      <c r="G170" s="32">
        <f t="shared" si="8"/>
        <v>0</v>
      </c>
    </row>
    <row r="171" spans="1:7" ht="12">
      <c r="A171" s="29">
        <v>131</v>
      </c>
      <c r="B171" s="29" t="s">
        <v>10</v>
      </c>
      <c r="C171" s="47" t="s">
        <v>51</v>
      </c>
      <c r="D171" s="29" t="s">
        <v>0</v>
      </c>
      <c r="E171" s="29">
        <f>15*12</f>
        <v>180</v>
      </c>
      <c r="F171" s="31"/>
      <c r="G171" s="32">
        <f t="shared" si="8"/>
        <v>0</v>
      </c>
    </row>
    <row r="172" spans="1:7" ht="14.25" customHeight="1">
      <c r="A172" s="54" t="s">
        <v>57</v>
      </c>
      <c r="B172" s="54"/>
      <c r="C172" s="54"/>
      <c r="D172" s="54"/>
      <c r="E172" s="54"/>
      <c r="F172" s="35">
        <f>SUM(G157:G171)</f>
        <v>0</v>
      </c>
      <c r="G172" s="29"/>
    </row>
    <row r="173" spans="1:7" ht="14.25" customHeight="1">
      <c r="A173" s="59" t="s">
        <v>59</v>
      </c>
      <c r="B173" s="59"/>
      <c r="C173" s="59"/>
      <c r="D173" s="59"/>
      <c r="E173" s="59"/>
      <c r="F173" s="59"/>
      <c r="G173" s="59"/>
    </row>
    <row r="174" spans="1:7" ht="12">
      <c r="A174" s="29">
        <v>132</v>
      </c>
      <c r="B174" s="29" t="s">
        <v>10</v>
      </c>
      <c r="C174" s="47" t="s">
        <v>107</v>
      </c>
      <c r="D174" s="29" t="s">
        <v>78</v>
      </c>
      <c r="E174" s="29">
        <v>204</v>
      </c>
      <c r="F174" s="48"/>
      <c r="G174" s="32">
        <f aca="true" t="shared" si="9" ref="G174:G189">E174*F174</f>
        <v>0</v>
      </c>
    </row>
    <row r="175" spans="1:7" ht="24">
      <c r="A175" s="29">
        <v>133</v>
      </c>
      <c r="B175" s="29" t="s">
        <v>10</v>
      </c>
      <c r="C175" s="47" t="s">
        <v>145</v>
      </c>
      <c r="D175" s="29" t="s">
        <v>78</v>
      </c>
      <c r="E175" s="29">
        <v>204</v>
      </c>
      <c r="F175" s="48"/>
      <c r="G175" s="32">
        <f>E175*F175</f>
        <v>0</v>
      </c>
    </row>
    <row r="176" spans="1:7" ht="36" customHeight="1">
      <c r="A176" s="29">
        <v>134</v>
      </c>
      <c r="B176" s="29" t="s">
        <v>10</v>
      </c>
      <c r="C176" s="47" t="s">
        <v>183</v>
      </c>
      <c r="D176" s="46" t="s">
        <v>13</v>
      </c>
      <c r="E176" s="29">
        <v>225</v>
      </c>
      <c r="F176" s="48"/>
      <c r="G176" s="32">
        <f t="shared" si="9"/>
        <v>0</v>
      </c>
    </row>
    <row r="177" spans="1:7" ht="13.5">
      <c r="A177" s="29">
        <v>135</v>
      </c>
      <c r="B177" s="29" t="s">
        <v>10</v>
      </c>
      <c r="C177" s="47" t="s">
        <v>110</v>
      </c>
      <c r="D177" s="29" t="s">
        <v>39</v>
      </c>
      <c r="E177" s="29">
        <f>5.6*6</f>
        <v>33.599999999999994</v>
      </c>
      <c r="F177" s="48"/>
      <c r="G177" s="32">
        <f t="shared" si="9"/>
        <v>0</v>
      </c>
    </row>
    <row r="178" spans="1:7" ht="13.5">
      <c r="A178" s="29">
        <v>136</v>
      </c>
      <c r="B178" s="29" t="s">
        <v>10</v>
      </c>
      <c r="C178" s="47" t="s">
        <v>174</v>
      </c>
      <c r="D178" s="46" t="s">
        <v>13</v>
      </c>
      <c r="E178" s="29">
        <f>225*12</f>
        <v>2700</v>
      </c>
      <c r="F178" s="48"/>
      <c r="G178" s="32">
        <f t="shared" si="9"/>
        <v>0</v>
      </c>
    </row>
    <row r="179" spans="1:7" ht="13.5">
      <c r="A179" s="29">
        <v>137</v>
      </c>
      <c r="B179" s="29" t="s">
        <v>54</v>
      </c>
      <c r="C179" s="47" t="s">
        <v>177</v>
      </c>
      <c r="D179" s="46" t="s">
        <v>13</v>
      </c>
      <c r="E179" s="29">
        <f>225*6</f>
        <v>1350</v>
      </c>
      <c r="F179" s="48"/>
      <c r="G179" s="32">
        <f t="shared" si="9"/>
        <v>0</v>
      </c>
    </row>
    <row r="180" spans="1:7" ht="24">
      <c r="A180" s="29">
        <v>138</v>
      </c>
      <c r="B180" s="29" t="s">
        <v>10</v>
      </c>
      <c r="C180" s="47" t="s">
        <v>190</v>
      </c>
      <c r="D180" s="46" t="s">
        <v>13</v>
      </c>
      <c r="E180" s="29">
        <f>225*6</f>
        <v>1350</v>
      </c>
      <c r="F180" s="48"/>
      <c r="G180" s="32">
        <f t="shared" si="9"/>
        <v>0</v>
      </c>
    </row>
    <row r="181" spans="1:7" ht="12">
      <c r="A181" s="29">
        <v>139</v>
      </c>
      <c r="B181" s="29" t="s">
        <v>10</v>
      </c>
      <c r="C181" s="47" t="s">
        <v>188</v>
      </c>
      <c r="D181" s="46" t="s">
        <v>23</v>
      </c>
      <c r="E181" s="29">
        <v>1</v>
      </c>
      <c r="F181" s="48"/>
      <c r="G181" s="32">
        <f t="shared" si="9"/>
        <v>0</v>
      </c>
    </row>
    <row r="182" spans="1:7" ht="12">
      <c r="A182" s="29">
        <v>140</v>
      </c>
      <c r="B182" s="29" t="s">
        <v>36</v>
      </c>
      <c r="C182" s="47" t="s">
        <v>185</v>
      </c>
      <c r="D182" s="29" t="s">
        <v>0</v>
      </c>
      <c r="E182" s="29">
        <v>15</v>
      </c>
      <c r="F182" s="31"/>
      <c r="G182" s="32">
        <f t="shared" si="9"/>
        <v>0</v>
      </c>
    </row>
    <row r="183" spans="1:7" ht="24">
      <c r="A183" s="29">
        <v>141</v>
      </c>
      <c r="B183" s="29" t="s">
        <v>10</v>
      </c>
      <c r="C183" s="47" t="s">
        <v>111</v>
      </c>
      <c r="D183" s="29" t="s">
        <v>0</v>
      </c>
      <c r="E183" s="29">
        <v>30</v>
      </c>
      <c r="F183" s="31"/>
      <c r="G183" s="32">
        <f t="shared" si="9"/>
        <v>0</v>
      </c>
    </row>
    <row r="184" spans="1:7" ht="12">
      <c r="A184" s="29">
        <v>142</v>
      </c>
      <c r="B184" s="29" t="s">
        <v>10</v>
      </c>
      <c r="C184" s="47" t="s">
        <v>113</v>
      </c>
      <c r="D184" s="29" t="s">
        <v>0</v>
      </c>
      <c r="E184" s="29">
        <v>15</v>
      </c>
      <c r="F184" s="31"/>
      <c r="G184" s="32">
        <f t="shared" si="9"/>
        <v>0</v>
      </c>
    </row>
    <row r="185" spans="1:7" ht="12">
      <c r="A185" s="29">
        <v>143</v>
      </c>
      <c r="B185" s="29" t="s">
        <v>10</v>
      </c>
      <c r="C185" s="47" t="s">
        <v>50</v>
      </c>
      <c r="D185" s="29" t="s">
        <v>0</v>
      </c>
      <c r="E185" s="29">
        <v>19</v>
      </c>
      <c r="F185" s="31"/>
      <c r="G185" s="32">
        <f t="shared" si="9"/>
        <v>0</v>
      </c>
    </row>
    <row r="186" spans="1:7" ht="12">
      <c r="A186" s="29">
        <v>144</v>
      </c>
      <c r="B186" s="29" t="s">
        <v>10</v>
      </c>
      <c r="C186" s="47" t="s">
        <v>114</v>
      </c>
      <c r="D186" s="29" t="s">
        <v>0</v>
      </c>
      <c r="E186" s="29">
        <v>15</v>
      </c>
      <c r="F186" s="31"/>
      <c r="G186" s="32">
        <f t="shared" si="9"/>
        <v>0</v>
      </c>
    </row>
    <row r="187" spans="1:7" ht="12">
      <c r="A187" s="29">
        <v>145</v>
      </c>
      <c r="B187" s="29" t="s">
        <v>10</v>
      </c>
      <c r="C187" s="47" t="s">
        <v>61</v>
      </c>
      <c r="D187" s="29" t="s">
        <v>0</v>
      </c>
      <c r="E187" s="29">
        <f>15*6</f>
        <v>90</v>
      </c>
      <c r="F187" s="31"/>
      <c r="G187" s="32">
        <f t="shared" si="9"/>
        <v>0</v>
      </c>
    </row>
    <row r="188" spans="1:7" ht="12">
      <c r="A188" s="29">
        <v>146</v>
      </c>
      <c r="B188" s="29" t="s">
        <v>10</v>
      </c>
      <c r="C188" s="47" t="s">
        <v>112</v>
      </c>
      <c r="D188" s="29" t="s">
        <v>0</v>
      </c>
      <c r="E188" s="29">
        <f>4*5</f>
        <v>20</v>
      </c>
      <c r="F188" s="31"/>
      <c r="G188" s="32">
        <f t="shared" si="9"/>
        <v>0</v>
      </c>
    </row>
    <row r="189" spans="1:7" ht="12">
      <c r="A189" s="29">
        <v>147</v>
      </c>
      <c r="B189" s="29" t="s">
        <v>10</v>
      </c>
      <c r="C189" s="47" t="s">
        <v>51</v>
      </c>
      <c r="D189" s="29" t="s">
        <v>0</v>
      </c>
      <c r="E189" s="29">
        <f>15*12</f>
        <v>180</v>
      </c>
      <c r="F189" s="31"/>
      <c r="G189" s="32">
        <f t="shared" si="9"/>
        <v>0</v>
      </c>
    </row>
    <row r="190" spans="1:7" ht="14.25" customHeight="1">
      <c r="A190" s="54" t="s">
        <v>60</v>
      </c>
      <c r="B190" s="54"/>
      <c r="C190" s="54"/>
      <c r="D190" s="54"/>
      <c r="E190" s="54"/>
      <c r="F190" s="35">
        <f>SUM(G174:G189)</f>
        <v>0</v>
      </c>
      <c r="G190" s="29"/>
    </row>
    <row r="191" spans="1:7" ht="13.5" customHeight="1">
      <c r="A191" s="59" t="s">
        <v>62</v>
      </c>
      <c r="B191" s="59"/>
      <c r="C191" s="59"/>
      <c r="D191" s="59"/>
      <c r="E191" s="59"/>
      <c r="F191" s="59"/>
      <c r="G191" s="59"/>
    </row>
    <row r="192" spans="1:7" ht="12">
      <c r="A192" s="29">
        <v>148</v>
      </c>
      <c r="B192" s="29" t="s">
        <v>10</v>
      </c>
      <c r="C192" s="47" t="s">
        <v>107</v>
      </c>
      <c r="D192" s="29" t="s">
        <v>78</v>
      </c>
      <c r="E192" s="29">
        <v>204</v>
      </c>
      <c r="F192" s="48"/>
      <c r="G192" s="32">
        <f aca="true" t="shared" si="10" ref="G192:G207">E192*F192</f>
        <v>0</v>
      </c>
    </row>
    <row r="193" spans="1:7" ht="37.5" customHeight="1">
      <c r="A193" s="29">
        <v>149</v>
      </c>
      <c r="B193" s="29" t="s">
        <v>10</v>
      </c>
      <c r="C193" s="47" t="s">
        <v>182</v>
      </c>
      <c r="D193" s="46" t="s">
        <v>13</v>
      </c>
      <c r="E193" s="29">
        <v>225</v>
      </c>
      <c r="F193" s="48"/>
      <c r="G193" s="32">
        <f t="shared" si="10"/>
        <v>0</v>
      </c>
    </row>
    <row r="194" spans="1:7" ht="13.5">
      <c r="A194" s="29">
        <v>150</v>
      </c>
      <c r="B194" s="29" t="s">
        <v>10</v>
      </c>
      <c r="C194" s="47" t="s">
        <v>110</v>
      </c>
      <c r="D194" s="29" t="s">
        <v>39</v>
      </c>
      <c r="E194" s="29">
        <f>5.6*6</f>
        <v>33.599999999999994</v>
      </c>
      <c r="F194" s="48"/>
      <c r="G194" s="32">
        <f t="shared" si="10"/>
        <v>0</v>
      </c>
    </row>
    <row r="195" spans="1:7" ht="13.5">
      <c r="A195" s="29">
        <v>151</v>
      </c>
      <c r="B195" s="29" t="s">
        <v>10</v>
      </c>
      <c r="C195" s="47" t="s">
        <v>174</v>
      </c>
      <c r="D195" s="46" t="s">
        <v>13</v>
      </c>
      <c r="E195" s="29">
        <f>225*12</f>
        <v>2700</v>
      </c>
      <c r="F195" s="48"/>
      <c r="G195" s="32">
        <f t="shared" si="10"/>
        <v>0</v>
      </c>
    </row>
    <row r="196" spans="1:7" ht="13.5">
      <c r="A196" s="29">
        <v>152</v>
      </c>
      <c r="B196" s="29" t="s">
        <v>54</v>
      </c>
      <c r="C196" s="47" t="s">
        <v>177</v>
      </c>
      <c r="D196" s="46" t="s">
        <v>13</v>
      </c>
      <c r="E196" s="29">
        <f>225*6</f>
        <v>1350</v>
      </c>
      <c r="F196" s="48"/>
      <c r="G196" s="32">
        <f t="shared" si="10"/>
        <v>0</v>
      </c>
    </row>
    <row r="197" spans="1:7" ht="24">
      <c r="A197" s="29">
        <v>153</v>
      </c>
      <c r="B197" s="29" t="s">
        <v>10</v>
      </c>
      <c r="C197" s="47" t="s">
        <v>190</v>
      </c>
      <c r="D197" s="46" t="s">
        <v>13</v>
      </c>
      <c r="E197" s="29">
        <f>225*6</f>
        <v>1350</v>
      </c>
      <c r="F197" s="48"/>
      <c r="G197" s="32">
        <f t="shared" si="10"/>
        <v>0</v>
      </c>
    </row>
    <row r="198" spans="1:7" ht="12">
      <c r="A198" s="29">
        <v>154</v>
      </c>
      <c r="B198" s="29" t="s">
        <v>10</v>
      </c>
      <c r="C198" s="47" t="s">
        <v>188</v>
      </c>
      <c r="D198" s="46" t="s">
        <v>23</v>
      </c>
      <c r="E198" s="29">
        <v>1</v>
      </c>
      <c r="F198" s="48"/>
      <c r="G198" s="32">
        <f t="shared" si="10"/>
        <v>0</v>
      </c>
    </row>
    <row r="199" spans="1:7" ht="12">
      <c r="A199" s="29">
        <v>155</v>
      </c>
      <c r="B199" s="29" t="s">
        <v>36</v>
      </c>
      <c r="C199" s="47" t="s">
        <v>185</v>
      </c>
      <c r="D199" s="29" t="s">
        <v>0</v>
      </c>
      <c r="E199" s="29">
        <v>15</v>
      </c>
      <c r="F199" s="31"/>
      <c r="G199" s="32">
        <f t="shared" si="10"/>
        <v>0</v>
      </c>
    </row>
    <row r="200" spans="1:7" ht="12">
      <c r="A200" s="29">
        <v>156</v>
      </c>
      <c r="B200" s="29" t="s">
        <v>10</v>
      </c>
      <c r="C200" s="47" t="s">
        <v>117</v>
      </c>
      <c r="D200" s="29" t="s">
        <v>0</v>
      </c>
      <c r="E200" s="29">
        <v>15</v>
      </c>
      <c r="F200" s="31"/>
      <c r="G200" s="32">
        <f t="shared" si="10"/>
        <v>0</v>
      </c>
    </row>
    <row r="201" spans="1:7" ht="12">
      <c r="A201" s="29">
        <v>157</v>
      </c>
      <c r="B201" s="29" t="s">
        <v>10</v>
      </c>
      <c r="C201" s="47" t="s">
        <v>116</v>
      </c>
      <c r="D201" s="29" t="s">
        <v>0</v>
      </c>
      <c r="E201" s="29">
        <f>(15*1)</f>
        <v>15</v>
      </c>
      <c r="F201" s="31"/>
      <c r="G201" s="32">
        <f t="shared" si="10"/>
        <v>0</v>
      </c>
    </row>
    <row r="202" spans="1:7" ht="12">
      <c r="A202" s="29">
        <v>158</v>
      </c>
      <c r="B202" s="29" t="s">
        <v>10</v>
      </c>
      <c r="C202" s="47" t="s">
        <v>184</v>
      </c>
      <c r="D202" s="29" t="s">
        <v>0</v>
      </c>
      <c r="E202" s="29">
        <v>15</v>
      </c>
      <c r="F202" s="31"/>
      <c r="G202" s="32">
        <f t="shared" si="10"/>
        <v>0</v>
      </c>
    </row>
    <row r="203" spans="1:7" ht="12">
      <c r="A203" s="29">
        <v>159</v>
      </c>
      <c r="B203" s="29" t="s">
        <v>10</v>
      </c>
      <c r="C203" s="47" t="s">
        <v>50</v>
      </c>
      <c r="D203" s="29" t="s">
        <v>0</v>
      </c>
      <c r="E203" s="29">
        <v>19</v>
      </c>
      <c r="F203" s="31"/>
      <c r="G203" s="32">
        <f t="shared" si="10"/>
        <v>0</v>
      </c>
    </row>
    <row r="204" spans="1:7" ht="12">
      <c r="A204" s="29">
        <v>160</v>
      </c>
      <c r="B204" s="29" t="s">
        <v>10</v>
      </c>
      <c r="C204" s="47" t="s">
        <v>114</v>
      </c>
      <c r="D204" s="29" t="s">
        <v>0</v>
      </c>
      <c r="E204" s="29">
        <v>15</v>
      </c>
      <c r="F204" s="31"/>
      <c r="G204" s="32">
        <f t="shared" si="10"/>
        <v>0</v>
      </c>
    </row>
    <row r="205" spans="1:7" ht="12">
      <c r="A205" s="29">
        <v>161</v>
      </c>
      <c r="B205" s="29" t="s">
        <v>10</v>
      </c>
      <c r="C205" s="47" t="s">
        <v>61</v>
      </c>
      <c r="D205" s="29" t="s">
        <v>0</v>
      </c>
      <c r="E205" s="29">
        <f>15*6</f>
        <v>90</v>
      </c>
      <c r="F205" s="31"/>
      <c r="G205" s="32">
        <f t="shared" si="10"/>
        <v>0</v>
      </c>
    </row>
    <row r="206" spans="1:7" ht="12">
      <c r="A206" s="29">
        <v>162</v>
      </c>
      <c r="B206" s="29" t="s">
        <v>10</v>
      </c>
      <c r="C206" s="47" t="s">
        <v>112</v>
      </c>
      <c r="D206" s="29" t="s">
        <v>0</v>
      </c>
      <c r="E206" s="29">
        <f>4*5</f>
        <v>20</v>
      </c>
      <c r="F206" s="31"/>
      <c r="G206" s="32">
        <f t="shared" si="10"/>
        <v>0</v>
      </c>
    </row>
    <row r="207" spans="1:7" ht="12">
      <c r="A207" s="29">
        <v>163</v>
      </c>
      <c r="B207" s="29" t="s">
        <v>10</v>
      </c>
      <c r="C207" s="47" t="s">
        <v>51</v>
      </c>
      <c r="D207" s="29" t="s">
        <v>0</v>
      </c>
      <c r="E207" s="29">
        <f>15*12</f>
        <v>180</v>
      </c>
      <c r="F207" s="31"/>
      <c r="G207" s="32">
        <f t="shared" si="10"/>
        <v>0</v>
      </c>
    </row>
    <row r="208" spans="1:7" ht="14.25" customHeight="1">
      <c r="A208" s="54" t="s">
        <v>63</v>
      </c>
      <c r="B208" s="54"/>
      <c r="C208" s="54"/>
      <c r="D208" s="54"/>
      <c r="E208" s="54"/>
      <c r="F208" s="35">
        <f>SUM(G192:G207)</f>
        <v>0</v>
      </c>
      <c r="G208" s="29"/>
    </row>
    <row r="209" spans="1:7" ht="14.25" customHeight="1">
      <c r="A209" s="59" t="s">
        <v>64</v>
      </c>
      <c r="B209" s="59"/>
      <c r="C209" s="59"/>
      <c r="D209" s="59"/>
      <c r="E209" s="59"/>
      <c r="F209" s="59"/>
      <c r="G209" s="59"/>
    </row>
    <row r="210" spans="1:7" ht="12">
      <c r="A210" s="29">
        <v>164</v>
      </c>
      <c r="B210" s="29" t="s">
        <v>10</v>
      </c>
      <c r="C210" s="47" t="s">
        <v>107</v>
      </c>
      <c r="D210" s="29" t="s">
        <v>78</v>
      </c>
      <c r="E210" s="29">
        <v>204</v>
      </c>
      <c r="F210" s="48"/>
      <c r="G210" s="32">
        <f aca="true" t="shared" si="11" ref="G210:G223">E210*F210</f>
        <v>0</v>
      </c>
    </row>
    <row r="211" spans="1:7" ht="24">
      <c r="A211" s="29">
        <v>165</v>
      </c>
      <c r="B211" s="29" t="s">
        <v>10</v>
      </c>
      <c r="C211" s="47" t="s">
        <v>145</v>
      </c>
      <c r="D211" s="29" t="s">
        <v>78</v>
      </c>
      <c r="E211" s="29">
        <v>204</v>
      </c>
      <c r="F211" s="48"/>
      <c r="G211" s="32">
        <f t="shared" si="11"/>
        <v>0</v>
      </c>
    </row>
    <row r="212" spans="1:7" ht="36" customHeight="1">
      <c r="A212" s="29">
        <v>166</v>
      </c>
      <c r="B212" s="29" t="s">
        <v>10</v>
      </c>
      <c r="C212" s="47" t="s">
        <v>182</v>
      </c>
      <c r="D212" s="46" t="s">
        <v>13</v>
      </c>
      <c r="E212" s="29">
        <v>225</v>
      </c>
      <c r="F212" s="48"/>
      <c r="G212" s="32">
        <f t="shared" si="11"/>
        <v>0</v>
      </c>
    </row>
    <row r="213" spans="1:7" ht="13.5">
      <c r="A213" s="29">
        <v>167</v>
      </c>
      <c r="B213" s="29" t="s">
        <v>10</v>
      </c>
      <c r="C213" s="47" t="s">
        <v>110</v>
      </c>
      <c r="D213" s="29" t="s">
        <v>39</v>
      </c>
      <c r="E213" s="29">
        <f>5.6*6</f>
        <v>33.599999999999994</v>
      </c>
      <c r="F213" s="48"/>
      <c r="G213" s="32">
        <f t="shared" si="11"/>
        <v>0</v>
      </c>
    </row>
    <row r="214" spans="1:7" ht="13.5">
      <c r="A214" s="29">
        <v>168</v>
      </c>
      <c r="B214" s="29" t="s">
        <v>10</v>
      </c>
      <c r="C214" s="47" t="s">
        <v>174</v>
      </c>
      <c r="D214" s="46" t="s">
        <v>13</v>
      </c>
      <c r="E214" s="29">
        <f>225*12</f>
        <v>2700</v>
      </c>
      <c r="F214" s="48"/>
      <c r="G214" s="32">
        <f t="shared" si="11"/>
        <v>0</v>
      </c>
    </row>
    <row r="215" spans="1:7" ht="13.5">
      <c r="A215" s="29">
        <v>169</v>
      </c>
      <c r="B215" s="29" t="s">
        <v>54</v>
      </c>
      <c r="C215" s="47" t="s">
        <v>177</v>
      </c>
      <c r="D215" s="46" t="s">
        <v>13</v>
      </c>
      <c r="E215" s="29">
        <f>225*6</f>
        <v>1350</v>
      </c>
      <c r="F215" s="48"/>
      <c r="G215" s="32">
        <f t="shared" si="11"/>
        <v>0</v>
      </c>
    </row>
    <row r="216" spans="1:7" ht="24">
      <c r="A216" s="29">
        <v>170</v>
      </c>
      <c r="B216" s="29" t="s">
        <v>10</v>
      </c>
      <c r="C216" s="47" t="s">
        <v>190</v>
      </c>
      <c r="D216" s="46" t="s">
        <v>13</v>
      </c>
      <c r="E216" s="29">
        <f>225*6</f>
        <v>1350</v>
      </c>
      <c r="F216" s="48"/>
      <c r="G216" s="32">
        <f t="shared" si="11"/>
        <v>0</v>
      </c>
    </row>
    <row r="217" spans="1:7" ht="12">
      <c r="A217" s="29">
        <v>171</v>
      </c>
      <c r="B217" s="29" t="s">
        <v>10</v>
      </c>
      <c r="C217" s="47" t="s">
        <v>188</v>
      </c>
      <c r="D217" s="46" t="s">
        <v>23</v>
      </c>
      <c r="E217" s="29">
        <v>1</v>
      </c>
      <c r="F217" s="48"/>
      <c r="G217" s="32">
        <f t="shared" si="11"/>
        <v>0</v>
      </c>
    </row>
    <row r="218" spans="1:7" ht="12">
      <c r="A218" s="29">
        <v>172</v>
      </c>
      <c r="B218" s="29" t="s">
        <v>36</v>
      </c>
      <c r="C218" s="47" t="s">
        <v>186</v>
      </c>
      <c r="D218" s="29" t="s">
        <v>0</v>
      </c>
      <c r="E218" s="29">
        <v>15</v>
      </c>
      <c r="F218" s="31"/>
      <c r="G218" s="32">
        <f t="shared" si="11"/>
        <v>0</v>
      </c>
    </row>
    <row r="219" spans="1:7" ht="12">
      <c r="A219" s="29">
        <v>173</v>
      </c>
      <c r="B219" s="29" t="s">
        <v>10</v>
      </c>
      <c r="C219" s="47" t="s">
        <v>50</v>
      </c>
      <c r="D219" s="29" t="s">
        <v>0</v>
      </c>
      <c r="E219" s="29">
        <v>19</v>
      </c>
      <c r="F219" s="31"/>
      <c r="G219" s="32">
        <f t="shared" si="11"/>
        <v>0</v>
      </c>
    </row>
    <row r="220" spans="1:7" ht="12">
      <c r="A220" s="29">
        <v>174</v>
      </c>
      <c r="B220" s="29" t="s">
        <v>10</v>
      </c>
      <c r="C220" s="47" t="s">
        <v>114</v>
      </c>
      <c r="D220" s="29" t="s">
        <v>0</v>
      </c>
      <c r="E220" s="29">
        <v>15</v>
      </c>
      <c r="F220" s="31"/>
      <c r="G220" s="32">
        <f t="shared" si="11"/>
        <v>0</v>
      </c>
    </row>
    <row r="221" spans="1:7" ht="12">
      <c r="A221" s="29">
        <v>175</v>
      </c>
      <c r="B221" s="29" t="s">
        <v>10</v>
      </c>
      <c r="C221" s="47" t="s">
        <v>61</v>
      </c>
      <c r="D221" s="29" t="s">
        <v>0</v>
      </c>
      <c r="E221" s="29">
        <f>15*6</f>
        <v>90</v>
      </c>
      <c r="F221" s="31"/>
      <c r="G221" s="32">
        <f t="shared" si="11"/>
        <v>0</v>
      </c>
    </row>
    <row r="222" spans="1:7" ht="12">
      <c r="A222" s="29">
        <v>176</v>
      </c>
      <c r="B222" s="29" t="s">
        <v>10</v>
      </c>
      <c r="C222" s="47" t="s">
        <v>112</v>
      </c>
      <c r="D222" s="29" t="s">
        <v>0</v>
      </c>
      <c r="E222" s="29">
        <f>4*5</f>
        <v>20</v>
      </c>
      <c r="F222" s="31"/>
      <c r="G222" s="32">
        <f t="shared" si="11"/>
        <v>0</v>
      </c>
    </row>
    <row r="223" spans="1:7" ht="12">
      <c r="A223" s="29">
        <v>177</v>
      </c>
      <c r="B223" s="29" t="s">
        <v>10</v>
      </c>
      <c r="C223" s="47" t="s">
        <v>51</v>
      </c>
      <c r="D223" s="29" t="s">
        <v>0</v>
      </c>
      <c r="E223" s="29">
        <f>15*12</f>
        <v>180</v>
      </c>
      <c r="F223" s="31"/>
      <c r="G223" s="32">
        <f t="shared" si="11"/>
        <v>0</v>
      </c>
    </row>
    <row r="224" spans="1:7" ht="14.25" customHeight="1">
      <c r="A224" s="54" t="s">
        <v>65</v>
      </c>
      <c r="B224" s="54"/>
      <c r="C224" s="54"/>
      <c r="D224" s="54"/>
      <c r="E224" s="54"/>
      <c r="F224" s="35">
        <f>SUM(G210:G223)</f>
        <v>0</v>
      </c>
      <c r="G224" s="29"/>
    </row>
    <row r="225" spans="1:7" ht="24.75" customHeight="1">
      <c r="A225" s="29">
        <v>178</v>
      </c>
      <c r="B225" s="29" t="s">
        <v>10</v>
      </c>
      <c r="C225" s="47" t="s">
        <v>118</v>
      </c>
      <c r="D225" s="49" t="s">
        <v>23</v>
      </c>
      <c r="E225" s="29">
        <v>1</v>
      </c>
      <c r="F225" s="50"/>
      <c r="G225" s="32">
        <f>E225*F225</f>
        <v>0</v>
      </c>
    </row>
    <row r="226" spans="1:7" ht="17.25" customHeight="1">
      <c r="A226" s="29">
        <v>179</v>
      </c>
      <c r="B226" s="29" t="s">
        <v>10</v>
      </c>
      <c r="C226" s="47" t="s">
        <v>178</v>
      </c>
      <c r="D226" s="49" t="s">
        <v>23</v>
      </c>
      <c r="E226" s="29">
        <v>1</v>
      </c>
      <c r="F226" s="50"/>
      <c r="G226" s="32">
        <f>E226*F226</f>
        <v>0</v>
      </c>
    </row>
    <row r="227" spans="1:7" ht="27.75" customHeight="1">
      <c r="A227" s="29">
        <v>180</v>
      </c>
      <c r="B227" s="29" t="s">
        <v>10</v>
      </c>
      <c r="C227" s="47" t="s">
        <v>179</v>
      </c>
      <c r="D227" s="49" t="s">
        <v>23</v>
      </c>
      <c r="E227" s="29">
        <v>1</v>
      </c>
      <c r="F227" s="50"/>
      <c r="G227" s="32">
        <f>E227*F227</f>
        <v>0</v>
      </c>
    </row>
    <row r="228" spans="1:7" ht="15" customHeight="1">
      <c r="A228" s="29"/>
      <c r="B228" s="29"/>
      <c r="C228" s="54" t="s">
        <v>21</v>
      </c>
      <c r="D228" s="54"/>
      <c r="E228" s="54"/>
      <c r="F228" s="54"/>
      <c r="G228" s="35">
        <f>SUM(G139:G227)</f>
        <v>0</v>
      </c>
    </row>
    <row r="229" spans="1:7" ht="15" customHeight="1">
      <c r="A229" s="60" t="s">
        <v>27</v>
      </c>
      <c r="B229" s="60"/>
      <c r="C229" s="60"/>
      <c r="D229" s="60"/>
      <c r="E229" s="60"/>
      <c r="F229" s="60"/>
      <c r="G229" s="60"/>
    </row>
    <row r="230" spans="1:7" ht="15" customHeight="1">
      <c r="A230" s="51"/>
      <c r="B230" s="56" t="s">
        <v>8</v>
      </c>
      <c r="C230" s="56"/>
      <c r="D230" s="56"/>
      <c r="E230" s="56"/>
      <c r="F230" s="56"/>
      <c r="G230" s="52">
        <f>G34+G40+G51+G75+G98+G106+G113+G121+G137+G228</f>
        <v>0</v>
      </c>
    </row>
    <row r="231" spans="1:7" ht="15" customHeight="1">
      <c r="A231" s="51"/>
      <c r="B231" s="56" t="s">
        <v>11</v>
      </c>
      <c r="C231" s="56"/>
      <c r="D231" s="56"/>
      <c r="E231" s="56"/>
      <c r="F231" s="56"/>
      <c r="G231" s="53">
        <f>G230*0.21</f>
        <v>0</v>
      </c>
    </row>
    <row r="232" spans="1:7" ht="15" customHeight="1">
      <c r="A232" s="51"/>
      <c r="B232" s="55" t="s">
        <v>9</v>
      </c>
      <c r="C232" s="55"/>
      <c r="D232" s="55"/>
      <c r="E232" s="55"/>
      <c r="F232" s="55"/>
      <c r="G232" s="52">
        <f>SUM(G230:G231)</f>
        <v>0</v>
      </c>
    </row>
  </sheetData>
  <sheetProtection password="9CF8" sheet="1"/>
  <mergeCells count="34">
    <mergeCell ref="A97:E97"/>
    <mergeCell ref="C40:F40"/>
    <mergeCell ref="C51:F51"/>
    <mergeCell ref="C106:F106"/>
    <mergeCell ref="A229:G229"/>
    <mergeCell ref="A1:G1"/>
    <mergeCell ref="C34:F34"/>
    <mergeCell ref="C75:F75"/>
    <mergeCell ref="C137:F137"/>
    <mergeCell ref="A2:E2"/>
    <mergeCell ref="A3:C3"/>
    <mergeCell ref="C228:F228"/>
    <mergeCell ref="A156:G156"/>
    <mergeCell ref="A172:E172"/>
    <mergeCell ref="A155:E155"/>
    <mergeCell ref="A173:G173"/>
    <mergeCell ref="A190:E190"/>
    <mergeCell ref="A191:G191"/>
    <mergeCell ref="C113:F113"/>
    <mergeCell ref="D13:E13"/>
    <mergeCell ref="D15:E15"/>
    <mergeCell ref="C121:F121"/>
    <mergeCell ref="C98:F98"/>
    <mergeCell ref="A73:E73"/>
    <mergeCell ref="A208:E208"/>
    <mergeCell ref="B232:F232"/>
    <mergeCell ref="B230:F230"/>
    <mergeCell ref="B231:F231"/>
    <mergeCell ref="A6:C6"/>
    <mergeCell ref="D14:E14"/>
    <mergeCell ref="A224:E224"/>
    <mergeCell ref="A209:G209"/>
    <mergeCell ref="A7:C7"/>
    <mergeCell ref="A139:G139"/>
  </mergeCells>
  <printOptions/>
  <pageMargins left="0.7" right="0.7" top="1.167401575" bottom="0.787401575" header="0.3" footer="0.3"/>
  <pageSetup horizontalDpi="600" verticalDpi="600" orientation="landscape" paperSize="9" scale="65" r:id="rId1"/>
  <headerFooter>
    <oddFooter>&amp;R&amp;"Arial,Obyčejné"&amp;8&amp;P/&amp;N</oddFooter>
  </headerFooter>
  <rowBreaks count="5" manualBreakCount="5">
    <brk id="34" max="6" man="1"/>
    <brk id="69" max="6" man="1"/>
    <brk id="113" max="6" man="1"/>
    <brk id="155" max="6" man="1"/>
    <brk id="19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Holzbachova</cp:lastModifiedBy>
  <cp:lastPrinted>2017-09-13T08:48:09Z</cp:lastPrinted>
  <dcterms:created xsi:type="dcterms:W3CDTF">2012-10-19T16:14:20Z</dcterms:created>
  <dcterms:modified xsi:type="dcterms:W3CDTF">2017-09-20T08:20:54Z</dcterms:modified>
  <cp:category/>
  <cp:version/>
  <cp:contentType/>
  <cp:contentStatus/>
</cp:coreProperties>
</file>