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85" windowHeight="11685" firstSheet="1" activeTab="1"/>
  </bookViews>
  <sheets>
    <sheet name="Stavba" sheetId="1" state="hidden" r:id="rId1"/>
    <sheet name="001 002 KL" sheetId="2" r:id="rId2"/>
    <sheet name="001 002 Rek" sheetId="3" r:id="rId3"/>
    <sheet name="001 002 Pol" sheetId="4" r:id="rId4"/>
  </sheets>
  <definedNames>
    <definedName name="CelkemObjekty" localSheetId="0">'Stavba'!$F$31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_xlnm.Print_Titles" localSheetId="3">'001 002 Pol'!$1:$6</definedName>
    <definedName name="_xlnm.Print_Titles" localSheetId="2">'001 002 Rek'!$1:$6</definedName>
    <definedName name="Objednatel" localSheetId="0">'Stavba'!$D$11</definedName>
    <definedName name="Objekt" localSheetId="0">'Stavba'!$B$29</definedName>
    <definedName name="_xlnm.Print_Area" localSheetId="1">'001 002 KL'!$A$1:$G$45</definedName>
    <definedName name="_xlnm.Print_Area" localSheetId="3">'001 002 Pol'!$A$1:$K$44</definedName>
    <definedName name="_xlnm.Print_Area" localSheetId="2">'001 002 Rek'!$A$1:$I$25</definedName>
    <definedName name="_xlnm.Print_Area" localSheetId="0">'Stavba'!$B$1:$J$70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num" localSheetId="3" hidden="1">0</definedName>
    <definedName name="solver_opt" localSheetId="3" hidden="1">'001 002 Pol'!#REF!</definedName>
    <definedName name="solver_typ" localSheetId="3" hidden="1">1</definedName>
    <definedName name="solver_val" localSheetId="3" hidden="1">0</definedName>
    <definedName name="SoucetDilu" localSheetId="0">'Stavba'!$F$51:$J$51</definedName>
    <definedName name="StavbaCelkem" localSheetId="0">'Stavba'!$H$31</definedName>
    <definedName name="Zhotovitel" localSheetId="0">'Stavba'!$D$7</definedName>
  </definedNames>
  <calcPr fullCalcOnLoad="1"/>
</workbook>
</file>

<file path=xl/sharedStrings.xml><?xml version="1.0" encoding="utf-8"?>
<sst xmlns="http://schemas.openxmlformats.org/spreadsheetml/2006/main" count="292" uniqueCount="192">
  <si>
    <t>Položkový rozpočet stavby</t>
  </si>
  <si>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</si>
  <si>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</si>
  <si>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</si>
  <si>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</si>
  <si>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</si>
  <si>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</si>
  <si>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</si>
  <si>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</si>
  <si>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</si>
  <si>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</si>
  <si>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</si>
  <si>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</si>
  <si>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</si>
  <si>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</si>
  <si>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</si>
  <si>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</si>
  <si>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</si>
  <si>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</si>
  <si>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</si>
  <si>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</si>
  <si>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</si>
  <si>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</si>
  <si>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</si>
  <si>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</si>
  <si>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</si>
  <si>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</si>
  <si>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</si>
  <si>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</si>
  <si>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</si>
  <si>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</si>
  <si>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</si>
  <si>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</si>
  <si>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</si>
  <si>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</si>
  <si>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</si>
  <si>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</si>
  <si>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</si>
  <si>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</si>
  <si>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</si>
  <si>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</si>
  <si>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</si>
  <si>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</si>
  <si>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</si>
  <si>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</si>
  <si>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</si>
  <si>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</si>
  <si>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</si>
  <si>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</si>
  <si>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</si>
  <si>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</si>
  <si>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</si>
  <si>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</si>
  <si>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</si>
  <si>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</si>
  <si>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</si>
  <si>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</si>
  <si>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</si>
  <si>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</si>
  <si>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</si>
  <si>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</si>
  <si>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</si>
  <si>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</si>
  <si>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</si>
  <si>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</si>
  <si>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</si>
  <si>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</si>
  <si>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</si>
  <si>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</si>
  <si>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</si>
  <si>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</si>
  <si>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</si>
  <si>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</si>
  <si>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</si>
  <si>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</si>
  <si>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</si>
  <si>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</si>
  <si>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</si>
  <si>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</si>
  <si>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</si>
  <si>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</si>
  <si>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</si>
  <si>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</si>
  <si>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</si>
  <si>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</si>
  <si>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</si>
  <si>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</si>
  <si>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</si>
  <si>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</si>
  <si>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</si>
  <si>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</si>
  <si>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</si>
  <si>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</si>
  <si>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</si>
  <si>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</si>
  <si>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</si>
  <si>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</si>
  <si>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</si>
  <si>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</si>
  <si>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</si>
  <si>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</si>
  <si>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</si>
  <si>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</si>
  <si>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</si>
  <si>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029</t>
  </si>
  <si>
    <t>Magistrát hl. m. P</t>
  </si>
  <si>
    <t>001</t>
  </si>
  <si>
    <t>Havarijní oprava kanalizace</t>
  </si>
  <si>
    <t>002</t>
  </si>
  <si>
    <t>1 Zemní práce</t>
  </si>
  <si>
    <t>kpl</t>
  </si>
  <si>
    <t>0025886</t>
  </si>
  <si>
    <t>Rozprostření ornice dovoz 5km</t>
  </si>
  <si>
    <t>156664448</t>
  </si>
  <si>
    <t xml:space="preserve">Osetí zeleně, sodové úpravy </t>
  </si>
  <si>
    <t>132200112RAB</t>
  </si>
  <si>
    <t>Hloubení zapaž.rýh šířky.do 200 cm v hornině.1-4 pažení, odvoz 5 km, uložení na skládku</t>
  </si>
  <si>
    <t>m3</t>
  </si>
  <si>
    <t>29,5*1,8*1*1,25/2</t>
  </si>
  <si>
    <t>139600013RBF</t>
  </si>
  <si>
    <t>Ruční výkop v hornině 4 svislé přemístění, odvoz do 5 km</t>
  </si>
  <si>
    <t>162100010RA0</t>
  </si>
  <si>
    <t xml:space="preserve">Vodorovné přemístění výkopku </t>
  </si>
  <si>
    <t>29,5*1,8*1*1,25</t>
  </si>
  <si>
    <t>174100010RAD</t>
  </si>
  <si>
    <t>Zásyp jam, rýh a šachet sypaninou dovoz sypaniny ze vzdálenosti 5 km</t>
  </si>
  <si>
    <t>29,5*1,8*1*1,1-3,14*0,25*0,25*3,15*29,5</t>
  </si>
  <si>
    <t>35</t>
  </si>
  <si>
    <t>Stoky</t>
  </si>
  <si>
    <t>35 Stoky</t>
  </si>
  <si>
    <t>Příplatek za práci ve ztížených pracovních podm. při reprofilaci</t>
  </si>
  <si>
    <t>m2</t>
  </si>
  <si>
    <t>003</t>
  </si>
  <si>
    <t>Zajištění stability IS sloupu pomocí podpůrných konstrukcí</t>
  </si>
  <si>
    <t>0789</t>
  </si>
  <si>
    <t xml:space="preserve">Zednické napojení přípojky </t>
  </si>
  <si>
    <t>216904112R00</t>
  </si>
  <si>
    <t>Očištění tlakovou vodou zdiva stěn a rubu kleneb ve ztížených podmínkách</t>
  </si>
  <si>
    <t>677</t>
  </si>
  <si>
    <t xml:space="preserve">Utěsnění kaveren pomocí injektáže </t>
  </si>
  <si>
    <t>119000001RAA</t>
  </si>
  <si>
    <t>Dočasné zajištění potrubí ve výkopu ocelového do DN 500 mm, ztížená vykopávka</t>
  </si>
  <si>
    <t>m</t>
  </si>
  <si>
    <t>130900010RA0</t>
  </si>
  <si>
    <t>Bourání betonových kontrukcí v blízkosti inž. sítí odvoz do 5 km, uložení na skládku</t>
  </si>
  <si>
    <t>130900030RAB</t>
  </si>
  <si>
    <t>Bourání stávající kanalizace ve výkopu odvoz do 5 km, uložení na skládku</t>
  </si>
  <si>
    <t>311230018RAB</t>
  </si>
  <si>
    <t>Zdivo z cihel pálených plných na MC, tl. 45 cm cihly 29 x 14 x 6,5 cm, P 25</t>
  </si>
  <si>
    <t>3,14*0,4*0,45*0,45*1,1</t>
  </si>
  <si>
    <t>612100035RAA</t>
  </si>
  <si>
    <t>Sanace vnitřních stěn kanálu DN1200, DN1000 pomocí sanačních malt R4 tl 30mm, otlučení</t>
  </si>
  <si>
    <t>2*3,14*0,6*7,6*1,1+2*3,14*0,4*20,59*1,1</t>
  </si>
  <si>
    <t>622200010RAA</t>
  </si>
  <si>
    <t>odstraněné nezpevněných a požkozených čístí kanal. mehanicky</t>
  </si>
  <si>
    <t>831350016RAB</t>
  </si>
  <si>
    <t>894412111RAA</t>
  </si>
  <si>
    <t>Šachta, DN 800, stěna 90 mm, dno přímé V max. 40 hloubka dna 2,78 m, poklop litina 12,5 t</t>
  </si>
  <si>
    <t>kus</t>
  </si>
  <si>
    <t>5</t>
  </si>
  <si>
    <t>Komunikace</t>
  </si>
  <si>
    <t>5 Komunikace</t>
  </si>
  <si>
    <t>574000012RAD</t>
  </si>
  <si>
    <t>Komunikace s krytem z penetr.makadamuD2-N-5-V-PIII s nátěrem, bez výkopových prací</t>
  </si>
  <si>
    <t>8,5*1*1,1</t>
  </si>
  <si>
    <t>799</t>
  </si>
  <si>
    <t>Ostatní</t>
  </si>
  <si>
    <t>799 Ostatní</t>
  </si>
  <si>
    <t>900      R01</t>
  </si>
  <si>
    <t>HZS stavební dělník v tarifní třídě 4</t>
  </si>
  <si>
    <t>h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</si>
  <si>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</si>
  <si>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</si>
  <si>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</si>
  <si>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</si>
  <si>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</si>
  <si>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</si>
  <si>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</si>
  <si>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</si>
  <si>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PATOK a.s.</t>
  </si>
  <si>
    <t>002 Kopie - Havarijní oprava kanalizace - Pod Vlkem</t>
  </si>
  <si>
    <t>U porcelánky 2903</t>
  </si>
  <si>
    <t>Louny</t>
  </si>
  <si>
    <t>44001</t>
  </si>
  <si>
    <t>Kanalizace z trub PEHD 100 SN17 DN 500 hloubka 2,5 m</t>
  </si>
  <si>
    <t>ZRN</t>
  </si>
  <si>
    <t>Oprava kanalizačního potrubí - lokalita Praha - Motol ul. V Borovičkách</t>
  </si>
  <si>
    <t>Oprava kanalizačního potrubí - lokalita Praha - Motol</t>
  </si>
  <si>
    <t>Lesy hl. m. Prahy</t>
  </si>
  <si>
    <t>001 Oprava kanalizačního potrubí - lokalita Praha - Motol ul. V Borovičkách</t>
  </si>
  <si>
    <t>029 Lesy hl. m. Prahy</t>
  </si>
  <si>
    <t xml:space="preserve">Demontáž a zpětná montáž stávajícího plotu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</si>
</sst>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53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0" xfId="0" applyFont="1" applyFill="1" applyBorder="1" applyAlignment="1">
      <alignment horizontal="right" wrapText="1"/>
    </xf>
    <xf numFmtId="0" fontId="2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right" wrapText="1"/>
    </xf>
    <xf numFmtId="0" fontId="5" fillId="33" borderId="12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right" wrapText="1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34" borderId="0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7" fillId="35" borderId="10" xfId="0" applyFont="1" applyFill="1" applyBorder="1" applyAlignment="1">
      <alignment vertical="center"/>
    </xf>
    <xf numFmtId="0" fontId="8" fillId="35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4" fontId="7" fillId="35" borderId="19" xfId="0" applyNumberFormat="1" applyFont="1" applyFill="1" applyBorder="1" applyAlignment="1">
      <alignment horizontal="right" vertical="center"/>
    </xf>
    <xf numFmtId="4" fontId="7" fillId="35" borderId="20" xfId="0" applyNumberFormat="1" applyFont="1" applyFill="1" applyBorder="1" applyAlignment="1">
      <alignment horizontal="right" vertical="center"/>
    </xf>
    <xf numFmtId="4" fontId="8" fillId="34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5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/>
    </xf>
    <xf numFmtId="164" fontId="4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165" fontId="2" fillId="0" borderId="24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3" fontId="4" fillId="0" borderId="14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0" fontId="5" fillId="35" borderId="10" xfId="0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horizontal="left" vertical="center"/>
    </xf>
    <xf numFmtId="0" fontId="5" fillId="35" borderId="11" xfId="0" applyFont="1" applyFill="1" applyBorder="1" applyAlignment="1">
      <alignment vertical="center"/>
    </xf>
    <xf numFmtId="164" fontId="4" fillId="35" borderId="12" xfId="0" applyNumberFormat="1" applyFont="1" applyFill="1" applyBorder="1" applyAlignment="1">
      <alignment/>
    </xf>
    <xf numFmtId="3" fontId="5" fillId="35" borderId="21" xfId="0" applyNumberFormat="1" applyFont="1" applyFill="1" applyBorder="1" applyAlignment="1">
      <alignment horizontal="right" vertical="center"/>
    </xf>
    <xf numFmtId="165" fontId="5" fillId="35" borderId="2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5" fillId="33" borderId="2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49" fontId="4" fillId="0" borderId="23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3" fontId="5" fillId="35" borderId="12" xfId="0" applyNumberFormat="1" applyFont="1" applyFill="1" applyBorder="1" applyAlignment="1">
      <alignment horizontal="right" vertical="center"/>
    </xf>
    <xf numFmtId="4" fontId="8" fillId="33" borderId="21" xfId="0" applyNumberFormat="1" applyFont="1" applyFill="1" applyBorder="1" applyAlignment="1">
      <alignment horizontal="center" vertical="center"/>
    </xf>
    <xf numFmtId="165" fontId="4" fillId="0" borderId="23" xfId="0" applyNumberFormat="1" applyFont="1" applyBorder="1" applyAlignment="1">
      <alignment/>
    </xf>
    <xf numFmtId="165" fontId="4" fillId="0" borderId="24" xfId="0" applyNumberFormat="1" applyFont="1" applyBorder="1" applyAlignment="1">
      <alignment/>
    </xf>
    <xf numFmtId="165" fontId="4" fillId="35" borderId="21" xfId="0" applyNumberFormat="1" applyFont="1" applyFill="1" applyBorder="1" applyAlignment="1">
      <alignment/>
    </xf>
    <xf numFmtId="0" fontId="8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64" fontId="4" fillId="35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Continuous" vertical="top"/>
    </xf>
    <xf numFmtId="0" fontId="2" fillId="0" borderId="18" xfId="0" applyFont="1" applyBorder="1" applyAlignment="1">
      <alignment horizontal="centerContinuous"/>
    </xf>
    <xf numFmtId="0" fontId="8" fillId="33" borderId="25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centerContinuous"/>
    </xf>
    <xf numFmtId="49" fontId="5" fillId="33" borderId="27" xfId="0" applyNumberFormat="1" applyFont="1" applyFill="1" applyBorder="1" applyAlignment="1">
      <alignment horizontal="left"/>
    </xf>
    <xf numFmtId="49" fontId="4" fillId="33" borderId="26" xfId="0" applyNumberFormat="1" applyFont="1" applyFill="1" applyBorder="1" applyAlignment="1">
      <alignment horizontal="centerContinuous"/>
    </xf>
    <xf numFmtId="0" fontId="4" fillId="0" borderId="28" xfId="0" applyFont="1" applyBorder="1" applyAlignment="1">
      <alignment/>
    </xf>
    <xf numFmtId="49" fontId="4" fillId="0" borderId="29" xfId="0" applyNumberFormat="1" applyFont="1" applyBorder="1" applyAlignment="1">
      <alignment horizontal="left"/>
    </xf>
    <xf numFmtId="0" fontId="2" fillId="0" borderId="30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8" fillId="0" borderId="30" xfId="0" applyFont="1" applyBorder="1" applyAlignment="1">
      <alignment/>
    </xf>
    <xf numFmtId="49" fontId="4" fillId="0" borderId="31" xfId="0" applyNumberFormat="1" applyFont="1" applyBorder="1" applyAlignment="1">
      <alignment horizontal="left"/>
    </xf>
    <xf numFmtId="49" fontId="8" fillId="33" borderId="30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3" fontId="4" fillId="0" borderId="31" xfId="0" applyNumberFormat="1" applyFont="1" applyBorder="1" applyAlignment="1">
      <alignment horizontal="left"/>
    </xf>
    <xf numFmtId="0" fontId="2" fillId="0" borderId="0" xfId="0" applyFont="1" applyFill="1" applyAlignment="1">
      <alignment/>
    </xf>
    <xf numFmtId="49" fontId="8" fillId="33" borderId="32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4" fillId="0" borderId="21" xfId="0" applyNumberFormat="1" applyFont="1" applyBorder="1" applyAlignment="1">
      <alignment horizontal="left"/>
    </xf>
    <xf numFmtId="0" fontId="4" fillId="0" borderId="33" xfId="0" applyFont="1" applyBorder="1" applyAlignment="1">
      <alignment/>
    </xf>
    <xf numFmtId="0" fontId="4" fillId="0" borderId="21" xfId="0" applyNumberFormat="1" applyFont="1" applyBorder="1" applyAlignment="1">
      <alignment/>
    </xf>
    <xf numFmtId="0" fontId="4" fillId="0" borderId="34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4" fillId="0" borderId="3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34" xfId="0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30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3" fillId="0" borderId="36" xfId="0" applyFont="1" applyBorder="1" applyAlignment="1">
      <alignment horizontal="centerContinuous" vertical="center"/>
    </xf>
    <xf numFmtId="0" fontId="7" fillId="0" borderId="37" xfId="0" applyFont="1" applyBorder="1" applyAlignment="1">
      <alignment horizontal="centerContinuous" vertical="center"/>
    </xf>
    <xf numFmtId="0" fontId="2" fillId="0" borderId="37" xfId="0" applyFont="1" applyBorder="1" applyAlignment="1">
      <alignment horizontal="centerContinuous" vertical="center"/>
    </xf>
    <xf numFmtId="0" fontId="2" fillId="0" borderId="38" xfId="0" applyFont="1" applyBorder="1" applyAlignment="1">
      <alignment horizontal="centerContinuous" vertical="center"/>
    </xf>
    <xf numFmtId="0" fontId="8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33" borderId="39" xfId="0" applyFont="1" applyFill="1" applyBorder="1" applyAlignment="1">
      <alignment horizontal="centerContinuous"/>
    </xf>
    <xf numFmtId="0" fontId="8" fillId="33" borderId="20" xfId="0" applyFont="1" applyFill="1" applyBorder="1" applyAlignment="1">
      <alignment horizontal="centerContinuous"/>
    </xf>
    <xf numFmtId="0" fontId="2" fillId="33" borderId="20" xfId="0" applyFont="1" applyFill="1" applyBorder="1" applyAlignment="1">
      <alignment horizontal="centerContinuous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1" xfId="0" applyFont="1" applyBorder="1" applyAlignment="1">
      <alignment shrinkToFit="1"/>
    </xf>
    <xf numFmtId="0" fontId="2" fillId="0" borderId="43" xfId="0" applyFont="1" applyBorder="1" applyAlignment="1">
      <alignment/>
    </xf>
    <xf numFmtId="0" fontId="2" fillId="0" borderId="32" xfId="0" applyFont="1" applyBorder="1" applyAlignment="1">
      <alignment/>
    </xf>
    <xf numFmtId="3" fontId="2" fillId="0" borderId="44" xfId="0" applyNumberFormat="1" applyFont="1" applyBorder="1" applyAlignment="1">
      <alignment/>
    </xf>
    <xf numFmtId="0" fontId="2" fillId="0" borderId="45" xfId="0" applyFont="1" applyBorder="1" applyAlignment="1">
      <alignment/>
    </xf>
    <xf numFmtId="3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8" fillId="33" borderId="48" xfId="0" applyFont="1" applyFill="1" applyBorder="1" applyAlignment="1">
      <alignment/>
    </xf>
    <xf numFmtId="0" fontId="8" fillId="33" borderId="49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0" xfId="0" applyFont="1" applyBorder="1" applyAlignment="1">
      <alignment horizontal="right"/>
    </xf>
    <xf numFmtId="16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16" xfId="0" applyFont="1" applyBorder="1" applyAlignment="1">
      <alignment/>
    </xf>
    <xf numFmtId="165" fontId="2" fillId="0" borderId="22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11" xfId="0" applyFont="1" applyBorder="1" applyAlignment="1">
      <alignment/>
    </xf>
    <xf numFmtId="165" fontId="2" fillId="0" borderId="12" xfId="0" applyNumberFormat="1" applyFont="1" applyBorder="1" applyAlignment="1">
      <alignment horizontal="right"/>
    </xf>
    <xf numFmtId="0" fontId="7" fillId="33" borderId="45" xfId="0" applyFont="1" applyFill="1" applyBorder="1" applyAlignment="1">
      <alignment/>
    </xf>
    <xf numFmtId="0" fontId="7" fillId="33" borderId="46" xfId="0" applyFont="1" applyFill="1" applyBorder="1" applyAlignment="1">
      <alignment/>
    </xf>
    <xf numFmtId="0" fontId="7" fillId="33" borderId="47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justify"/>
    </xf>
    <xf numFmtId="49" fontId="8" fillId="0" borderId="54" xfId="46" applyNumberFormat="1" applyFont="1" applyBorder="1">
      <alignment/>
      <protection/>
    </xf>
    <xf numFmtId="49" fontId="2" fillId="0" borderId="54" xfId="46" applyNumberFormat="1" applyFont="1" applyBorder="1">
      <alignment/>
      <protection/>
    </xf>
    <xf numFmtId="49" fontId="2" fillId="0" borderId="54" xfId="46" applyNumberFormat="1" applyFont="1" applyBorder="1" applyAlignment="1">
      <alignment horizontal="right"/>
      <protection/>
    </xf>
    <xf numFmtId="0" fontId="2" fillId="0" borderId="55" xfId="46" applyFont="1" applyBorder="1">
      <alignment/>
      <protection/>
    </xf>
    <xf numFmtId="49" fontId="2" fillId="0" borderId="54" xfId="0" applyNumberFormat="1" applyFont="1" applyBorder="1" applyAlignment="1">
      <alignment horizontal="left"/>
    </xf>
    <xf numFmtId="0" fontId="2" fillId="0" borderId="56" xfId="0" applyNumberFormat="1" applyFont="1" applyBorder="1" applyAlignment="1">
      <alignment/>
    </xf>
    <xf numFmtId="49" fontId="8" fillId="0" borderId="57" xfId="46" applyNumberFormat="1" applyFont="1" applyBorder="1">
      <alignment/>
      <protection/>
    </xf>
    <xf numFmtId="49" fontId="2" fillId="0" borderId="57" xfId="46" applyNumberFormat="1" applyFont="1" applyBorder="1">
      <alignment/>
      <protection/>
    </xf>
    <xf numFmtId="49" fontId="2" fillId="0" borderId="57" xfId="46" applyNumberFormat="1" applyFont="1" applyBorder="1" applyAlignment="1">
      <alignment horizontal="right"/>
      <protection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49" fontId="8" fillId="33" borderId="19" xfId="0" applyNumberFormat="1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33" borderId="58" xfId="0" applyFont="1" applyFill="1" applyBorder="1" applyAlignment="1">
      <alignment horizontal="center"/>
    </xf>
    <xf numFmtId="0" fontId="8" fillId="33" borderId="59" xfId="0" applyFont="1" applyFill="1" applyBorder="1" applyAlignment="1">
      <alignment horizontal="center"/>
    </xf>
    <xf numFmtId="0" fontId="8" fillId="33" borderId="60" xfId="0" applyFont="1" applyFill="1" applyBorder="1" applyAlignment="1">
      <alignment horizontal="center"/>
    </xf>
    <xf numFmtId="3" fontId="2" fillId="0" borderId="50" xfId="0" applyNumberFormat="1" applyFont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3" fontId="8" fillId="33" borderId="39" xfId="0" applyNumberFormat="1" applyFont="1" applyFill="1" applyBorder="1" applyAlignment="1">
      <alignment/>
    </xf>
    <xf numFmtId="3" fontId="8" fillId="33" borderId="58" xfId="0" applyNumberFormat="1" applyFont="1" applyFill="1" applyBorder="1" applyAlignment="1">
      <alignment/>
    </xf>
    <xf numFmtId="3" fontId="8" fillId="33" borderId="59" xfId="0" applyNumberFormat="1" applyFont="1" applyFill="1" applyBorder="1" applyAlignment="1">
      <alignment/>
    </xf>
    <xf numFmtId="3" fontId="8" fillId="33" borderId="60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Continuous"/>
    </xf>
    <xf numFmtId="0" fontId="2" fillId="33" borderId="49" xfId="0" applyFont="1" applyFill="1" applyBorder="1" applyAlignment="1">
      <alignment/>
    </xf>
    <xf numFmtId="0" fontId="8" fillId="33" borderId="61" xfId="0" applyFont="1" applyFill="1" applyBorder="1" applyAlignment="1">
      <alignment horizontal="right"/>
    </xf>
    <xf numFmtId="0" fontId="8" fillId="33" borderId="27" xfId="0" applyFont="1" applyFill="1" applyBorder="1" applyAlignment="1">
      <alignment horizontal="right"/>
    </xf>
    <xf numFmtId="0" fontId="8" fillId="33" borderId="26" xfId="0" applyFont="1" applyFill="1" applyBorder="1" applyAlignment="1">
      <alignment horizontal="center"/>
    </xf>
    <xf numFmtId="4" fontId="5" fillId="33" borderId="27" xfId="0" applyNumberFormat="1" applyFont="1" applyFill="1" applyBorder="1" applyAlignment="1">
      <alignment horizontal="right"/>
    </xf>
    <xf numFmtId="4" fontId="5" fillId="33" borderId="49" xfId="0" applyNumberFormat="1" applyFont="1" applyFill="1" applyBorder="1" applyAlignment="1">
      <alignment horizontal="right"/>
    </xf>
    <xf numFmtId="0" fontId="2" fillId="0" borderId="35" xfId="0" applyFont="1" applyBorder="1" applyAlignment="1">
      <alignment/>
    </xf>
    <xf numFmtId="3" fontId="2" fillId="0" borderId="42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right"/>
    </xf>
    <xf numFmtId="3" fontId="2" fillId="0" borderId="51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3" fontId="2" fillId="0" borderId="35" xfId="0" applyNumberFormat="1" applyFont="1" applyBorder="1" applyAlignment="1">
      <alignment horizontal="right"/>
    </xf>
    <xf numFmtId="0" fontId="2" fillId="33" borderId="45" xfId="0" applyFont="1" applyFill="1" applyBorder="1" applyAlignment="1">
      <alignment/>
    </xf>
    <xf numFmtId="0" fontId="8" fillId="33" borderId="46" xfId="0" applyFont="1" applyFill="1" applyBorder="1" applyAlignment="1">
      <alignment/>
    </xf>
    <xf numFmtId="0" fontId="2" fillId="33" borderId="46" xfId="0" applyFont="1" applyFill="1" applyBorder="1" applyAlignment="1">
      <alignment/>
    </xf>
    <xf numFmtId="4" fontId="2" fillId="33" borderId="62" xfId="0" applyNumberFormat="1" applyFont="1" applyFill="1" applyBorder="1" applyAlignment="1">
      <alignment/>
    </xf>
    <xf numFmtId="4" fontId="2" fillId="33" borderId="45" xfId="0" applyNumberFormat="1" applyFont="1" applyFill="1" applyBorder="1" applyAlignment="1">
      <alignment/>
    </xf>
    <xf numFmtId="4" fontId="2" fillId="33" borderId="46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2" fillId="0" borderId="0" xfId="46" applyFont="1">
      <alignment/>
      <protection/>
    </xf>
    <xf numFmtId="0" fontId="11" fillId="0" borderId="0" xfId="46" applyFont="1" applyAlignment="1">
      <alignment horizontal="centerContinuous"/>
      <protection/>
    </xf>
    <xf numFmtId="0" fontId="12" fillId="0" borderId="0" xfId="46" applyFont="1" applyAlignment="1">
      <alignment horizontal="centerContinuous"/>
      <protection/>
    </xf>
    <xf numFmtId="0" fontId="12" fillId="0" borderId="0" xfId="46" applyFont="1" applyAlignment="1">
      <alignment horizontal="right"/>
      <protection/>
    </xf>
    <xf numFmtId="0" fontId="2" fillId="0" borderId="54" xfId="46" applyFont="1" applyBorder="1">
      <alignment/>
      <protection/>
    </xf>
    <xf numFmtId="0" fontId="4" fillId="0" borderId="55" xfId="46" applyFont="1" applyBorder="1" applyAlignment="1">
      <alignment horizontal="right"/>
      <protection/>
    </xf>
    <xf numFmtId="49" fontId="2" fillId="0" borderId="54" xfId="46" applyNumberFormat="1" applyFont="1" applyBorder="1" applyAlignment="1">
      <alignment horizontal="left"/>
      <protection/>
    </xf>
    <xf numFmtId="0" fontId="2" fillId="0" borderId="56" xfId="46" applyFont="1" applyBorder="1">
      <alignment/>
      <protection/>
    </xf>
    <xf numFmtId="0" fontId="2" fillId="0" borderId="57" xfId="46" applyFont="1" applyBorder="1">
      <alignment/>
      <protection/>
    </xf>
    <xf numFmtId="0" fontId="4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2" fillId="0" borderId="0" xfId="46" applyFont="1" applyAlignment="1">
      <alignment/>
      <protection/>
    </xf>
    <xf numFmtId="49" fontId="4" fillId="33" borderId="21" xfId="46" applyNumberFormat="1" applyFont="1" applyFill="1" applyBorder="1">
      <alignment/>
      <protection/>
    </xf>
    <xf numFmtId="0" fontId="4" fillId="33" borderId="12" xfId="46" applyFont="1" applyFill="1" applyBorder="1" applyAlignment="1">
      <alignment horizontal="center"/>
      <protection/>
    </xf>
    <xf numFmtId="0" fontId="4" fillId="33" borderId="12" xfId="46" applyNumberFormat="1" applyFont="1" applyFill="1" applyBorder="1" applyAlignment="1">
      <alignment horizontal="center"/>
      <protection/>
    </xf>
    <xf numFmtId="0" fontId="4" fillId="33" borderId="21" xfId="46" applyFont="1" applyFill="1" applyBorder="1" applyAlignment="1">
      <alignment horizontal="center"/>
      <protection/>
    </xf>
    <xf numFmtId="0" fontId="4" fillId="33" borderId="21" xfId="46" applyFont="1" applyFill="1" applyBorder="1" applyAlignment="1">
      <alignment horizontal="center" wrapText="1"/>
      <protection/>
    </xf>
    <xf numFmtId="0" fontId="8" fillId="0" borderId="24" xfId="46" applyFont="1" applyBorder="1" applyAlignment="1">
      <alignment horizontal="center"/>
      <protection/>
    </xf>
    <xf numFmtId="49" fontId="8" fillId="0" borderId="24" xfId="46" applyNumberFormat="1" applyFont="1" applyBorder="1" applyAlignment="1">
      <alignment horizontal="left"/>
      <protection/>
    </xf>
    <xf numFmtId="0" fontId="8" fillId="0" borderId="10" xfId="46" applyFont="1" applyBorder="1">
      <alignment/>
      <protection/>
    </xf>
    <xf numFmtId="0" fontId="2" fillId="0" borderId="11" xfId="46" applyFont="1" applyBorder="1" applyAlignment="1">
      <alignment horizontal="center"/>
      <protection/>
    </xf>
    <xf numFmtId="0" fontId="2" fillId="0" borderId="11" xfId="46" applyNumberFormat="1" applyFont="1" applyBorder="1" applyAlignment="1">
      <alignment horizontal="right"/>
      <protection/>
    </xf>
    <xf numFmtId="0" fontId="2" fillId="0" borderId="12" xfId="46" applyNumberFormat="1" applyFont="1" applyBorder="1">
      <alignment/>
      <protection/>
    </xf>
    <xf numFmtId="0" fontId="2" fillId="0" borderId="15" xfId="46" applyNumberFormat="1" applyFont="1" applyFill="1" applyBorder="1">
      <alignment/>
      <protection/>
    </xf>
    <xf numFmtId="0" fontId="2" fillId="0" borderId="22" xfId="46" applyNumberFormat="1" applyFont="1" applyFill="1" applyBorder="1">
      <alignment/>
      <protection/>
    </xf>
    <xf numFmtId="0" fontId="2" fillId="0" borderId="15" xfId="46" applyFont="1" applyFill="1" applyBorder="1">
      <alignment/>
      <protection/>
    </xf>
    <xf numFmtId="0" fontId="2" fillId="0" borderId="22" xfId="46" applyFont="1" applyFill="1" applyBorder="1">
      <alignment/>
      <protection/>
    </xf>
    <xf numFmtId="0" fontId="13" fillId="0" borderId="0" xfId="46" applyFont="1">
      <alignment/>
      <protection/>
    </xf>
    <xf numFmtId="0" fontId="9" fillId="0" borderId="23" xfId="46" applyFont="1" applyBorder="1" applyAlignment="1">
      <alignment horizontal="center" vertical="top"/>
      <protection/>
    </xf>
    <xf numFmtId="49" fontId="9" fillId="0" borderId="23" xfId="46" applyNumberFormat="1" applyFont="1" applyBorder="1" applyAlignment="1">
      <alignment horizontal="left" vertical="top"/>
      <protection/>
    </xf>
    <xf numFmtId="0" fontId="9" fillId="0" borderId="23" xfId="46" applyFont="1" applyBorder="1" applyAlignment="1">
      <alignment vertical="top" wrapText="1"/>
      <protection/>
    </xf>
    <xf numFmtId="49" fontId="9" fillId="0" borderId="23" xfId="46" applyNumberFormat="1" applyFont="1" applyBorder="1" applyAlignment="1">
      <alignment horizontal="center" shrinkToFit="1"/>
      <protection/>
    </xf>
    <xf numFmtId="4" fontId="9" fillId="0" borderId="23" xfId="46" applyNumberFormat="1" applyFont="1" applyBorder="1" applyAlignment="1">
      <alignment horizontal="right"/>
      <protection/>
    </xf>
    <xf numFmtId="4" fontId="9" fillId="0" borderId="23" xfId="46" applyNumberFormat="1" applyFont="1" applyBorder="1">
      <alignment/>
      <protection/>
    </xf>
    <xf numFmtId="168" fontId="9" fillId="0" borderId="23" xfId="46" applyNumberFormat="1" applyFont="1" applyBorder="1">
      <alignment/>
      <protection/>
    </xf>
    <xf numFmtId="4" fontId="9" fillId="0" borderId="22" xfId="46" applyNumberFormat="1" applyFont="1" applyBorder="1">
      <alignment/>
      <protection/>
    </xf>
    <xf numFmtId="0" fontId="4" fillId="0" borderId="24" xfId="46" applyFont="1" applyBorder="1" applyAlignment="1">
      <alignment horizontal="center"/>
      <protection/>
    </xf>
    <xf numFmtId="4" fontId="2" fillId="0" borderId="14" xfId="46" applyNumberFormat="1" applyFont="1" applyBorder="1">
      <alignment/>
      <protection/>
    </xf>
    <xf numFmtId="0" fontId="14" fillId="0" borderId="0" xfId="46" applyFont="1" applyAlignment="1">
      <alignment wrapText="1"/>
      <protection/>
    </xf>
    <xf numFmtId="49" fontId="4" fillId="0" borderId="24" xfId="46" applyNumberFormat="1" applyFont="1" applyBorder="1" applyAlignment="1">
      <alignment horizontal="right"/>
      <protection/>
    </xf>
    <xf numFmtId="4" fontId="15" fillId="36" borderId="63" xfId="46" applyNumberFormat="1" applyFont="1" applyFill="1" applyBorder="1" applyAlignment="1">
      <alignment horizontal="right" wrapText="1"/>
      <protection/>
    </xf>
    <xf numFmtId="0" fontId="15" fillId="36" borderId="13" xfId="46" applyFont="1" applyFill="1" applyBorder="1" applyAlignment="1">
      <alignment horizontal="left" wrapText="1"/>
      <protection/>
    </xf>
    <xf numFmtId="0" fontId="15" fillId="0" borderId="14" xfId="0" applyFont="1" applyBorder="1" applyAlignment="1">
      <alignment horizontal="right"/>
    </xf>
    <xf numFmtId="0" fontId="2" fillId="0" borderId="13" xfId="46" applyFont="1" applyBorder="1">
      <alignment/>
      <protection/>
    </xf>
    <xf numFmtId="0" fontId="2" fillId="0" borderId="0" xfId="46" applyFont="1" applyBorder="1">
      <alignment/>
      <protection/>
    </xf>
    <xf numFmtId="0" fontId="2" fillId="33" borderId="21" xfId="46" applyFont="1" applyFill="1" applyBorder="1" applyAlignment="1">
      <alignment horizontal="center"/>
      <protection/>
    </xf>
    <xf numFmtId="49" fontId="17" fillId="33" borderId="21" xfId="46" applyNumberFormat="1" applyFont="1" applyFill="1" applyBorder="1" applyAlignment="1">
      <alignment horizontal="left"/>
      <protection/>
    </xf>
    <xf numFmtId="0" fontId="17" fillId="33" borderId="10" xfId="46" applyFont="1" applyFill="1" applyBorder="1">
      <alignment/>
      <protection/>
    </xf>
    <xf numFmtId="0" fontId="2" fillId="33" borderId="11" xfId="46" applyFont="1" applyFill="1" applyBorder="1" applyAlignment="1">
      <alignment horizontal="center"/>
      <protection/>
    </xf>
    <xf numFmtId="4" fontId="2" fillId="33" borderId="11" xfId="46" applyNumberFormat="1" applyFont="1" applyFill="1" applyBorder="1" applyAlignment="1">
      <alignment horizontal="right"/>
      <protection/>
    </xf>
    <xf numFmtId="4" fontId="2" fillId="33" borderId="12" xfId="46" applyNumberFormat="1" applyFont="1" applyFill="1" applyBorder="1" applyAlignment="1">
      <alignment horizontal="right"/>
      <protection/>
    </xf>
    <xf numFmtId="4" fontId="8" fillId="33" borderId="21" xfId="46" applyNumberFormat="1" applyFont="1" applyFill="1" applyBorder="1">
      <alignment/>
      <protection/>
    </xf>
    <xf numFmtId="0" fontId="2" fillId="33" borderId="11" xfId="46" applyFont="1" applyFill="1" applyBorder="1">
      <alignment/>
      <protection/>
    </xf>
    <xf numFmtId="4" fontId="8" fillId="33" borderId="12" xfId="46" applyNumberFormat="1" applyFont="1" applyFill="1" applyBorder="1">
      <alignment/>
      <protection/>
    </xf>
    <xf numFmtId="3" fontId="2" fillId="0" borderId="0" xfId="46" applyNumberFormat="1" applyFont="1">
      <alignment/>
      <protection/>
    </xf>
    <xf numFmtId="0" fontId="18" fillId="0" borderId="0" xfId="46" applyFont="1" applyAlignment="1">
      <alignment/>
      <protection/>
    </xf>
    <xf numFmtId="0" fontId="19" fillId="0" borderId="0" xfId="46" applyFont="1" applyBorder="1">
      <alignment/>
      <protection/>
    </xf>
    <xf numFmtId="3" fontId="19" fillId="0" borderId="0" xfId="46" applyNumberFormat="1" applyFont="1" applyBorder="1" applyAlignment="1">
      <alignment horizontal="right"/>
      <protection/>
    </xf>
    <xf numFmtId="4" fontId="19" fillId="0" borderId="0" xfId="46" applyNumberFormat="1" applyFont="1" applyBorder="1">
      <alignment/>
      <protection/>
    </xf>
    <xf numFmtId="0" fontId="18" fillId="0" borderId="0" xfId="46" applyFont="1" applyBorder="1" applyAlignment="1">
      <alignment/>
      <protection/>
    </xf>
    <xf numFmtId="0" fontId="2" fillId="0" borderId="0" xfId="46" applyFont="1" applyBorder="1" applyAlignment="1">
      <alignment horizontal="right"/>
      <protection/>
    </xf>
    <xf numFmtId="49" fontId="4" fillId="0" borderId="3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64" xfId="0" applyNumberFormat="1" applyFont="1" applyBorder="1" applyAlignment="1">
      <alignment/>
    </xf>
    <xf numFmtId="4" fontId="2" fillId="0" borderId="1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65" xfId="0" applyNumberFormat="1" applyFont="1" applyBorder="1" applyAlignment="1">
      <alignment horizontal="right" vertical="center"/>
    </xf>
    <xf numFmtId="3" fontId="7" fillId="37" borderId="20" xfId="0" applyNumberFormat="1" applyFont="1" applyFill="1" applyBorder="1" applyAlignment="1">
      <alignment horizontal="right" vertical="center"/>
    </xf>
    <xf numFmtId="3" fontId="7" fillId="37" borderId="5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167" fontId="2" fillId="0" borderId="10" xfId="0" applyNumberFormat="1" applyFont="1" applyBorder="1" applyAlignment="1">
      <alignment horizontal="right" indent="2"/>
    </xf>
    <xf numFmtId="167" fontId="2" fillId="0" borderId="34" xfId="0" applyNumberFormat="1" applyFont="1" applyBorder="1" applyAlignment="1">
      <alignment horizontal="right" indent="2"/>
    </xf>
    <xf numFmtId="167" fontId="7" fillId="33" borderId="66" xfId="0" applyNumberFormat="1" applyFont="1" applyFill="1" applyBorder="1" applyAlignment="1">
      <alignment horizontal="right" indent="2"/>
    </xf>
    <xf numFmtId="167" fontId="7" fillId="33" borderId="62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2" fillId="0" borderId="45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0" fontId="4" fillId="0" borderId="2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2" fillId="0" borderId="67" xfId="46" applyFont="1" applyBorder="1" applyAlignment="1">
      <alignment horizontal="center"/>
      <protection/>
    </xf>
    <xf numFmtId="0" fontId="2" fillId="0" borderId="68" xfId="46" applyFont="1" applyBorder="1" applyAlignment="1">
      <alignment horizontal="center"/>
      <protection/>
    </xf>
    <xf numFmtId="0" fontId="2" fillId="0" borderId="69" xfId="46" applyFont="1" applyBorder="1" applyAlignment="1">
      <alignment horizontal="center"/>
      <protection/>
    </xf>
    <xf numFmtId="0" fontId="2" fillId="0" borderId="70" xfId="46" applyFont="1" applyBorder="1" applyAlignment="1">
      <alignment horizontal="center"/>
      <protection/>
    </xf>
    <xf numFmtId="0" fontId="2" fillId="0" borderId="71" xfId="46" applyFont="1" applyBorder="1" applyAlignment="1">
      <alignment horizontal="left"/>
      <protection/>
    </xf>
    <xf numFmtId="0" fontId="2" fillId="0" borderId="57" xfId="46" applyFont="1" applyBorder="1" applyAlignment="1">
      <alignment horizontal="left"/>
      <protection/>
    </xf>
    <xf numFmtId="0" fontId="2" fillId="0" borderId="72" xfId="46" applyFont="1" applyBorder="1" applyAlignment="1">
      <alignment horizontal="left"/>
      <protection/>
    </xf>
    <xf numFmtId="3" fontId="8" fillId="33" borderId="46" xfId="0" applyNumberFormat="1" applyFont="1" applyFill="1" applyBorder="1" applyAlignment="1">
      <alignment horizontal="right"/>
    </xf>
    <xf numFmtId="3" fontId="8" fillId="33" borderId="62" xfId="0" applyNumberFormat="1" applyFont="1" applyFill="1" applyBorder="1" applyAlignment="1">
      <alignment horizontal="right"/>
    </xf>
    <xf numFmtId="49" fontId="15" fillId="36" borderId="73" xfId="46" applyNumberFormat="1" applyFont="1" applyFill="1" applyBorder="1" applyAlignment="1">
      <alignment horizontal="left" wrapText="1"/>
      <protection/>
    </xf>
    <xf numFmtId="49" fontId="16" fillId="0" borderId="74" xfId="0" applyNumberFormat="1" applyFont="1" applyBorder="1" applyAlignment="1">
      <alignment horizontal="left" wrapText="1"/>
    </xf>
    <xf numFmtId="0" fontId="10" fillId="0" borderId="0" xfId="46" applyFont="1" applyAlignment="1">
      <alignment horizontal="center"/>
      <protection/>
    </xf>
    <xf numFmtId="49" fontId="2" fillId="0" borderId="69" xfId="46" applyNumberFormat="1" applyFont="1" applyBorder="1" applyAlignment="1">
      <alignment horizontal="center"/>
      <protection/>
    </xf>
    <xf numFmtId="0" fontId="2" fillId="0" borderId="71" xfId="46" applyFont="1" applyBorder="1" applyAlignment="1">
      <alignment horizontal="center" shrinkToFit="1"/>
      <protection/>
    </xf>
    <xf numFmtId="0" fontId="2" fillId="0" borderId="57" xfId="46" applyFont="1" applyBorder="1" applyAlignment="1">
      <alignment horizontal="center" shrinkToFit="1"/>
      <protection/>
    </xf>
    <xf numFmtId="0" fontId="2" fillId="0" borderId="72" xfId="46" applyFont="1" applyBorder="1" applyAlignment="1">
      <alignment horizontal="center" shrinkToFit="1"/>
      <protection/>
    </xf>
    <xf numFmtId="0" fontId="8" fillId="38" borderId="0" xfId="0" applyFont="1" applyFill="1" applyAlignment="1">
      <alignment/>
    </xf>
    <xf numFmtId="0" fontId="5" fillId="38" borderId="0" xfId="0" applyFont="1" applyFill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0"/>
  <sheetViews>
    <sheetView showGridLines="0" zoomScaleSheetLayoutView="75" zoomScalePageLayoutView="0" workbookViewId="0" topLeftCell="B1">
      <selection activeCell="A1" sqref="A1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0</v>
      </c>
      <c r="E2" s="5"/>
      <c r="F2" s="4"/>
      <c r="G2" s="6"/>
      <c r="H2" s="7" t="s">
        <v>1</v>
      </c>
      <c r="I2" s="8">
        <f ca="1">TODAY()</f>
        <v>42628</v>
      </c>
      <c r="K2" s="3"/>
    </row>
    <row r="3" spans="3:4" ht="6" customHeight="1">
      <c r="C3" s="9"/>
      <c r="D3" s="10" t="s">
        <v>2</v>
      </c>
    </row>
    <row r="4" ht="4.5" customHeight="1"/>
    <row r="5" spans="3:15" ht="13.5" customHeight="1">
      <c r="C5" s="11" t="s">
        <v>3</v>
      </c>
      <c r="D5" s="12" t="s">
        <v>104</v>
      </c>
      <c r="E5" s="13" t="s">
        <v>105</v>
      </c>
      <c r="F5" s="14"/>
      <c r="G5" s="15"/>
      <c r="H5" s="14"/>
      <c r="I5" s="15"/>
      <c r="O5" s="8"/>
    </row>
    <row r="7" spans="3:11" ht="12.75">
      <c r="C7" s="16" t="s">
        <v>4</v>
      </c>
      <c r="D7" s="17"/>
      <c r="H7" s="18" t="s">
        <v>5</v>
      </c>
      <c r="J7" s="17"/>
      <c r="K7" s="17"/>
    </row>
    <row r="8" spans="4:11" ht="12.75">
      <c r="D8" s="17"/>
      <c r="H8" s="18" t="s">
        <v>6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7</v>
      </c>
      <c r="D11" s="17" t="s">
        <v>179</v>
      </c>
      <c r="H11" s="18" t="s">
        <v>5</v>
      </c>
      <c r="J11" s="17"/>
      <c r="K11" s="17"/>
    </row>
    <row r="12" spans="4:11" ht="12.75">
      <c r="D12" s="17" t="s">
        <v>181</v>
      </c>
      <c r="H12" s="18" t="s">
        <v>6</v>
      </c>
      <c r="J12" s="17"/>
      <c r="K12" s="17"/>
    </row>
    <row r="13" spans="3:10" ht="12" customHeight="1">
      <c r="C13" s="18" t="s">
        <v>183</v>
      </c>
      <c r="D13" s="17" t="s">
        <v>182</v>
      </c>
      <c r="J13" s="18"/>
    </row>
    <row r="14" spans="3:10" ht="24.75" customHeight="1">
      <c r="C14" s="19" t="s">
        <v>8</v>
      </c>
      <c r="H14" s="19" t="s">
        <v>9</v>
      </c>
      <c r="J14" s="18"/>
    </row>
    <row r="15" ht="12.75" customHeight="1">
      <c r="J15" s="18"/>
    </row>
    <row r="16" spans="3:8" ht="28.5" customHeight="1">
      <c r="C16" s="19" t="s">
        <v>10</v>
      </c>
      <c r="H16" s="19" t="s">
        <v>10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11</v>
      </c>
      <c r="K18" s="27"/>
    </row>
    <row r="19" spans="2:11" ht="15" customHeight="1">
      <c r="B19" s="28" t="s">
        <v>12</v>
      </c>
      <c r="C19" s="29"/>
      <c r="D19" s="30">
        <v>14</v>
      </c>
      <c r="E19" s="31" t="s">
        <v>13</v>
      </c>
      <c r="F19" s="32"/>
      <c r="G19" s="33"/>
      <c r="H19" s="33"/>
      <c r="I19" s="292">
        <f>ROUND(G31,0)</f>
        <v>0</v>
      </c>
      <c r="J19" s="293"/>
      <c r="K19" s="34"/>
    </row>
    <row r="20" spans="2:11" ht="12.75">
      <c r="B20" s="28" t="s">
        <v>14</v>
      </c>
      <c r="C20" s="29"/>
      <c r="D20" s="30">
        <f>SazbaDPH1</f>
        <v>14</v>
      </c>
      <c r="E20" s="31" t="s">
        <v>13</v>
      </c>
      <c r="F20" s="35"/>
      <c r="G20" s="36"/>
      <c r="H20" s="36"/>
      <c r="I20" s="294">
        <f>ROUND(I19*D20/100,0)</f>
        <v>0</v>
      </c>
      <c r="J20" s="295"/>
      <c r="K20" s="34"/>
    </row>
    <row r="21" spans="2:11" ht="12.75">
      <c r="B21" s="28" t="s">
        <v>12</v>
      </c>
      <c r="C21" s="29"/>
      <c r="D21" s="30">
        <v>20</v>
      </c>
      <c r="E21" s="31" t="s">
        <v>13</v>
      </c>
      <c r="F21" s="35"/>
      <c r="G21" s="36"/>
      <c r="H21" s="36"/>
      <c r="I21" s="294">
        <f>ROUND(H31,0)</f>
        <v>0</v>
      </c>
      <c r="J21" s="295"/>
      <c r="K21" s="34"/>
    </row>
    <row r="22" spans="2:11" ht="13.5" thickBot="1">
      <c r="B22" s="28" t="s">
        <v>14</v>
      </c>
      <c r="C22" s="29"/>
      <c r="D22" s="30">
        <f>SazbaDPH2</f>
        <v>20</v>
      </c>
      <c r="E22" s="31" t="s">
        <v>13</v>
      </c>
      <c r="F22" s="37"/>
      <c r="G22" s="38"/>
      <c r="H22" s="38"/>
      <c r="I22" s="296">
        <f>ROUND(I21*D21/100,0)</f>
        <v>0</v>
      </c>
      <c r="J22" s="297"/>
      <c r="K22" s="34"/>
    </row>
    <row r="23" spans="2:11" ht="16.5" thickBot="1">
      <c r="B23" s="39" t="s">
        <v>15</v>
      </c>
      <c r="C23" s="40"/>
      <c r="D23" s="40"/>
      <c r="E23" s="41"/>
      <c r="F23" s="42"/>
      <c r="G23" s="43"/>
      <c r="H23" s="43"/>
      <c r="I23" s="298">
        <f>SUM(I19:I22)</f>
        <v>0</v>
      </c>
      <c r="J23" s="299"/>
      <c r="K23" s="44"/>
    </row>
    <row r="26" ht="1.5" customHeight="1"/>
    <row r="27" spans="2:12" ht="15.75" customHeight="1">
      <c r="B27" s="13" t="s">
        <v>16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17</v>
      </c>
      <c r="C29" s="48"/>
      <c r="D29" s="48"/>
      <c r="E29" s="49"/>
      <c r="F29" s="50" t="s">
        <v>18</v>
      </c>
      <c r="G29" s="51" t="str">
        <f>CONCATENATE("Základ DPH ",SazbaDPH1," %")</f>
        <v>Základ DPH 14 %</v>
      </c>
      <c r="H29" s="50" t="str">
        <f>CONCATENATE("Základ DPH ",SazbaDPH2," %")</f>
        <v>Základ DPH 20 %</v>
      </c>
      <c r="I29" s="50" t="s">
        <v>19</v>
      </c>
      <c r="J29" s="50" t="s">
        <v>13</v>
      </c>
    </row>
    <row r="30" spans="2:10" ht="12.75">
      <c r="B30" s="52" t="s">
        <v>106</v>
      </c>
      <c r="C30" s="53" t="s">
        <v>107</v>
      </c>
      <c r="D30" s="54"/>
      <c r="E30" s="55"/>
      <c r="F30" s="56">
        <f>G30+H30+I30</f>
        <v>0</v>
      </c>
      <c r="G30" s="57">
        <v>0</v>
      </c>
      <c r="H30" s="58">
        <v>0</v>
      </c>
      <c r="I30" s="58">
        <f>(G30*SazbaDPH1)/100+(H30*SazbaDPH2)/100</f>
        <v>0</v>
      </c>
      <c r="J30" s="59">
        <f>IF(CelkemObjekty=0,"",F30/CelkemObjekty*100)</f>
      </c>
    </row>
    <row r="31" spans="2:10" ht="17.25" customHeight="1">
      <c r="B31" s="65" t="s">
        <v>20</v>
      </c>
      <c r="C31" s="66"/>
      <c r="D31" s="67"/>
      <c r="E31" s="68"/>
      <c r="F31" s="69">
        <f>SUM(F30:F30)</f>
        <v>0</v>
      </c>
      <c r="G31" s="69">
        <f>SUM(G30:G30)</f>
        <v>0</v>
      </c>
      <c r="H31" s="69">
        <f>SUM(H30:H30)</f>
        <v>0</v>
      </c>
      <c r="I31" s="69">
        <f>SUM(I30:I30)</f>
        <v>0</v>
      </c>
      <c r="J31" s="70">
        <f>IF(CelkemObjekty=0,"",F31/CelkemObjekty*100)</f>
      </c>
    </row>
    <row r="32" spans="2:11" ht="12.75"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2:11" ht="9.75" customHeight="1"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2:11" ht="7.5" customHeight="1"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2:11" ht="18">
      <c r="B35" s="13" t="s">
        <v>21</v>
      </c>
      <c r="C35" s="45"/>
      <c r="D35" s="45"/>
      <c r="E35" s="45"/>
      <c r="F35" s="45"/>
      <c r="G35" s="45"/>
      <c r="H35" s="45"/>
      <c r="I35" s="45"/>
      <c r="J35" s="45"/>
      <c r="K35" s="71"/>
    </row>
    <row r="36" ht="12.75">
      <c r="K36" s="71"/>
    </row>
    <row r="37" spans="2:10" ht="25.5">
      <c r="B37" s="72" t="s">
        <v>22</v>
      </c>
      <c r="C37" s="73" t="s">
        <v>23</v>
      </c>
      <c r="D37" s="48"/>
      <c r="E37" s="49"/>
      <c r="F37" s="50" t="s">
        <v>18</v>
      </c>
      <c r="G37" s="51" t="str">
        <f>CONCATENATE("Základ DPH ",SazbaDPH1," %")</f>
        <v>Základ DPH 14 %</v>
      </c>
      <c r="H37" s="50" t="str">
        <f>CONCATENATE("Základ DPH ",SazbaDPH2," %")</f>
        <v>Základ DPH 20 %</v>
      </c>
      <c r="I37" s="51" t="s">
        <v>19</v>
      </c>
      <c r="J37" s="50" t="s">
        <v>13</v>
      </c>
    </row>
    <row r="38" spans="2:10" ht="12.75">
      <c r="B38" s="74" t="s">
        <v>106</v>
      </c>
      <c r="C38" s="75" t="s">
        <v>180</v>
      </c>
      <c r="D38" s="54"/>
      <c r="E38" s="55"/>
      <c r="F38" s="56">
        <f>G38+H38+I38</f>
        <v>0</v>
      </c>
      <c r="G38" s="57">
        <v>0</v>
      </c>
      <c r="H38" s="58">
        <v>0</v>
      </c>
      <c r="I38" s="63">
        <f>(G38*SazbaDPH1)/100+(H38*SazbaDPH2)/100</f>
        <v>0</v>
      </c>
      <c r="J38" s="59">
        <f>IF(CelkemObjekty=0,"",F38/CelkemObjekty*100)</f>
      </c>
    </row>
    <row r="39" spans="2:10" ht="12.75">
      <c r="B39" s="65" t="s">
        <v>20</v>
      </c>
      <c r="C39" s="66"/>
      <c r="D39" s="67"/>
      <c r="E39" s="68"/>
      <c r="F39" s="69">
        <f>SUM(F38:F38)</f>
        <v>0</v>
      </c>
      <c r="G39" s="76">
        <f>SUM(G38:G38)</f>
        <v>0</v>
      </c>
      <c r="H39" s="69">
        <f>SUM(H38:H38)</f>
        <v>0</v>
      </c>
      <c r="I39" s="76">
        <f>SUM(I38:I38)</f>
        <v>0</v>
      </c>
      <c r="J39" s="70">
        <f>IF(CelkemObjekty=0,"",F39/CelkemObjekty*100)</f>
      </c>
    </row>
    <row r="40" ht="9" customHeight="1"/>
    <row r="41" ht="6" customHeight="1"/>
    <row r="42" ht="3" customHeight="1"/>
    <row r="43" ht="6.75" customHeight="1"/>
    <row r="44" spans="2:10" ht="20.25" customHeight="1">
      <c r="B44" s="13" t="s">
        <v>24</v>
      </c>
      <c r="C44" s="45"/>
      <c r="D44" s="45"/>
      <c r="E44" s="45"/>
      <c r="F44" s="45"/>
      <c r="G44" s="45"/>
      <c r="H44" s="45"/>
      <c r="I44" s="45"/>
      <c r="J44" s="45"/>
    </row>
    <row r="45" ht="9" customHeight="1"/>
    <row r="46" spans="2:10" ht="12.75">
      <c r="B46" s="47" t="s">
        <v>25</v>
      </c>
      <c r="C46" s="48"/>
      <c r="D46" s="48"/>
      <c r="E46" s="50" t="s">
        <v>13</v>
      </c>
      <c r="F46" s="50" t="s">
        <v>26</v>
      </c>
      <c r="G46" s="51" t="s">
        <v>27</v>
      </c>
      <c r="H46" s="50" t="s">
        <v>28</v>
      </c>
      <c r="I46" s="51" t="s">
        <v>29</v>
      </c>
      <c r="J46" s="77" t="s">
        <v>30</v>
      </c>
    </row>
    <row r="47" spans="2:10" ht="12.75">
      <c r="B47" s="52" t="s">
        <v>100</v>
      </c>
      <c r="C47" s="53" t="s">
        <v>101</v>
      </c>
      <c r="D47" s="54"/>
      <c r="E47" s="78">
        <f>IF(SUM(SoucetDilu)=0,"",SUM(F47:J47)/SUM(SoucetDilu)*100)</f>
        <v>22.04556621233063</v>
      </c>
      <c r="F47" s="58">
        <v>152845.5275</v>
      </c>
      <c r="G47" s="57">
        <v>0</v>
      </c>
      <c r="H47" s="58">
        <v>0</v>
      </c>
      <c r="I47" s="57">
        <v>0</v>
      </c>
      <c r="J47" s="58">
        <v>0</v>
      </c>
    </row>
    <row r="48" spans="2:10" ht="12.75">
      <c r="B48" s="60" t="s">
        <v>127</v>
      </c>
      <c r="C48" s="61" t="s">
        <v>128</v>
      </c>
      <c r="D48" s="62"/>
      <c r="E48" s="79">
        <f>IF(SUM(SoucetDilu)=0,"",SUM(F48:J48)/SUM(SoucetDilu)*100)</f>
        <v>72.16739346779978</v>
      </c>
      <c r="F48" s="64">
        <v>500348.37919999997</v>
      </c>
      <c r="G48" s="63">
        <v>0</v>
      </c>
      <c r="H48" s="64">
        <v>0</v>
      </c>
      <c r="I48" s="63">
        <v>0</v>
      </c>
      <c r="J48" s="64">
        <v>0</v>
      </c>
    </row>
    <row r="49" spans="2:10" ht="12.75">
      <c r="B49" s="60" t="s">
        <v>159</v>
      </c>
      <c r="C49" s="61" t="s">
        <v>160</v>
      </c>
      <c r="D49" s="62"/>
      <c r="E49" s="79">
        <f>IF(SUM(SoucetDilu)=0,"",SUM(F49:J49)/SUM(SoucetDilu)*100)</f>
        <v>1.8205973316107884</v>
      </c>
      <c r="F49" s="64">
        <v>12622.5</v>
      </c>
      <c r="G49" s="63">
        <v>0</v>
      </c>
      <c r="H49" s="64">
        <v>0</v>
      </c>
      <c r="I49" s="63">
        <v>0</v>
      </c>
      <c r="J49" s="64">
        <v>0</v>
      </c>
    </row>
    <row r="50" spans="2:10" ht="12.75">
      <c r="B50" s="60" t="s">
        <v>165</v>
      </c>
      <c r="C50" s="61" t="s">
        <v>166</v>
      </c>
      <c r="D50" s="62"/>
      <c r="E50" s="79">
        <f>IF(SUM(SoucetDilu)=0,"",SUM(F50:J50)/SUM(SoucetDilu)*100)</f>
        <v>3.966442988258798</v>
      </c>
      <c r="F50" s="64">
        <v>0</v>
      </c>
      <c r="G50" s="63">
        <v>27500</v>
      </c>
      <c r="H50" s="64">
        <v>0</v>
      </c>
      <c r="I50" s="63">
        <v>0</v>
      </c>
      <c r="J50" s="64">
        <v>0</v>
      </c>
    </row>
    <row r="51" spans="2:10" ht="12.75">
      <c r="B51" s="65" t="s">
        <v>20</v>
      </c>
      <c r="C51" s="66"/>
      <c r="D51" s="67"/>
      <c r="E51" s="80">
        <f>IF(SUM(SoucetDilu)=0,"",SUM(F51:J51)/SUM(SoucetDilu)*100)</f>
        <v>100</v>
      </c>
      <c r="F51" s="69">
        <f>SUM(F47:F50)</f>
        <v>665816.4066999999</v>
      </c>
      <c r="G51" s="76">
        <f>SUM(G47:G50)</f>
        <v>27500</v>
      </c>
      <c r="H51" s="69">
        <f>SUM(H47:H50)</f>
        <v>0</v>
      </c>
      <c r="I51" s="76">
        <f>SUM(I47:I50)</f>
        <v>0</v>
      </c>
      <c r="J51" s="69">
        <f>SUM(J47:J50)</f>
        <v>0</v>
      </c>
    </row>
    <row r="53" ht="2.25" customHeight="1"/>
    <row r="54" ht="1.5" customHeight="1"/>
    <row r="55" ht="0.75" customHeight="1"/>
    <row r="56" ht="0.75" customHeight="1"/>
    <row r="57" ht="0.75" customHeight="1"/>
    <row r="58" spans="2:10" ht="18">
      <c r="B58" s="13" t="s">
        <v>31</v>
      </c>
      <c r="C58" s="45"/>
      <c r="D58" s="45"/>
      <c r="E58" s="45"/>
      <c r="F58" s="45"/>
      <c r="G58" s="45"/>
      <c r="H58" s="45"/>
      <c r="I58" s="45"/>
      <c r="J58" s="45"/>
    </row>
    <row r="60" spans="2:10" ht="12.75">
      <c r="B60" s="47" t="s">
        <v>32</v>
      </c>
      <c r="C60" s="48"/>
      <c r="D60" s="48"/>
      <c r="E60" s="81"/>
      <c r="F60" s="82"/>
      <c r="G60" s="51"/>
      <c r="H60" s="50" t="s">
        <v>18</v>
      </c>
      <c r="I60" s="1"/>
      <c r="J60" s="1"/>
    </row>
    <row r="61" spans="2:10" ht="12.75">
      <c r="B61" s="52" t="s">
        <v>171</v>
      </c>
      <c r="C61" s="53"/>
      <c r="D61" s="54"/>
      <c r="E61" s="83"/>
      <c r="F61" s="84"/>
      <c r="G61" s="57"/>
      <c r="H61" s="58">
        <v>0</v>
      </c>
      <c r="I61" s="1"/>
      <c r="J61" s="1"/>
    </row>
    <row r="62" spans="2:10" ht="12.75">
      <c r="B62" s="60" t="s">
        <v>172</v>
      </c>
      <c r="C62" s="61"/>
      <c r="D62" s="62"/>
      <c r="E62" s="85"/>
      <c r="F62" s="86"/>
      <c r="G62" s="63"/>
      <c r="H62" s="64">
        <v>0</v>
      </c>
      <c r="I62" s="1"/>
      <c r="J62" s="1"/>
    </row>
    <row r="63" spans="2:10" ht="12.75">
      <c r="B63" s="60" t="s">
        <v>173</v>
      </c>
      <c r="C63" s="61"/>
      <c r="D63" s="62"/>
      <c r="E63" s="85"/>
      <c r="F63" s="86"/>
      <c r="G63" s="63"/>
      <c r="H63" s="64">
        <v>34665.820335</v>
      </c>
      <c r="I63" s="1"/>
      <c r="J63" s="1"/>
    </row>
    <row r="64" spans="2:10" ht="12.75">
      <c r="B64" s="60" t="s">
        <v>174</v>
      </c>
      <c r="C64" s="61"/>
      <c r="D64" s="62"/>
      <c r="E64" s="85"/>
      <c r="F64" s="86"/>
      <c r="G64" s="63"/>
      <c r="H64" s="64">
        <v>20799.492200999997</v>
      </c>
      <c r="I64" s="1"/>
      <c r="J64" s="1"/>
    </row>
    <row r="65" spans="2:10" ht="12.75">
      <c r="B65" s="60" t="s">
        <v>175</v>
      </c>
      <c r="C65" s="61"/>
      <c r="D65" s="62"/>
      <c r="E65" s="85"/>
      <c r="F65" s="86"/>
      <c r="G65" s="63"/>
      <c r="H65" s="64">
        <v>6933.164067</v>
      </c>
      <c r="I65" s="1"/>
      <c r="J65" s="1"/>
    </row>
    <row r="66" spans="2:10" ht="12.75">
      <c r="B66" s="60" t="s">
        <v>176</v>
      </c>
      <c r="C66" s="61"/>
      <c r="D66" s="62"/>
      <c r="E66" s="85"/>
      <c r="F66" s="86"/>
      <c r="G66" s="63"/>
      <c r="H66" s="64">
        <v>0</v>
      </c>
      <c r="I66" s="1"/>
      <c r="J66" s="1"/>
    </row>
    <row r="67" spans="2:10" ht="12.75">
      <c r="B67" s="60" t="s">
        <v>177</v>
      </c>
      <c r="C67" s="61"/>
      <c r="D67" s="62"/>
      <c r="E67" s="85"/>
      <c r="F67" s="86"/>
      <c r="G67" s="63"/>
      <c r="H67" s="64">
        <v>0</v>
      </c>
      <c r="I67" s="1"/>
      <c r="J67" s="1"/>
    </row>
    <row r="68" spans="2:10" ht="12.75">
      <c r="B68" s="60" t="s">
        <v>178</v>
      </c>
      <c r="C68" s="61"/>
      <c r="D68" s="62"/>
      <c r="E68" s="85"/>
      <c r="F68" s="86"/>
      <c r="G68" s="63"/>
      <c r="H68" s="64">
        <v>6933.164067</v>
      </c>
      <c r="I68" s="1"/>
      <c r="J68" s="1"/>
    </row>
    <row r="69" spans="2:10" ht="12.75">
      <c r="B69" s="65" t="s">
        <v>20</v>
      </c>
      <c r="C69" s="66"/>
      <c r="D69" s="67"/>
      <c r="E69" s="87"/>
      <c r="F69" s="88"/>
      <c r="G69" s="76"/>
      <c r="H69" s="69">
        <f>SUM(H61:H68)</f>
        <v>69331.64067</v>
      </c>
      <c r="I69" s="1"/>
      <c r="J69" s="1"/>
    </row>
    <row r="70" spans="9:10" ht="12.75">
      <c r="I70" s="1"/>
      <c r="J70" s="1"/>
    </row>
  </sheetData>
  <sheetProtection/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51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89" t="s">
        <v>33</v>
      </c>
      <c r="B1" s="90"/>
      <c r="C1" s="90"/>
      <c r="D1" s="90"/>
      <c r="E1" s="90"/>
      <c r="F1" s="90"/>
      <c r="G1" s="90"/>
    </row>
    <row r="2" spans="1:7" ht="12.75" customHeight="1">
      <c r="A2" s="91" t="s">
        <v>34</v>
      </c>
      <c r="B2" s="92"/>
      <c r="C2" s="93" t="s">
        <v>108</v>
      </c>
      <c r="D2" s="327" t="s">
        <v>186</v>
      </c>
      <c r="E2" s="94"/>
      <c r="F2" s="95" t="s">
        <v>35</v>
      </c>
      <c r="G2" s="96"/>
    </row>
    <row r="3" spans="1:7" ht="3" customHeight="1" hidden="1">
      <c r="A3" s="97"/>
      <c r="B3" s="98"/>
      <c r="C3" s="99"/>
      <c r="D3" s="99"/>
      <c r="E3" s="100"/>
      <c r="F3" s="101"/>
      <c r="G3" s="102"/>
    </row>
    <row r="4" spans="1:7" ht="12" customHeight="1">
      <c r="A4" s="103" t="s">
        <v>36</v>
      </c>
      <c r="B4" s="98"/>
      <c r="C4" s="99"/>
      <c r="D4" s="99"/>
      <c r="E4" s="100"/>
      <c r="F4" s="101" t="s">
        <v>37</v>
      </c>
      <c r="G4" s="104"/>
    </row>
    <row r="5" spans="1:7" ht="12.75" customHeight="1">
      <c r="A5" s="105" t="s">
        <v>106</v>
      </c>
      <c r="B5" s="106"/>
      <c r="C5" s="328" t="s">
        <v>187</v>
      </c>
      <c r="D5" s="107"/>
      <c r="E5" s="106"/>
      <c r="F5" s="101" t="s">
        <v>38</v>
      </c>
      <c r="G5" s="102"/>
    </row>
    <row r="6" spans="1:15" ht="12.75" customHeight="1">
      <c r="A6" s="103" t="s">
        <v>39</v>
      </c>
      <c r="B6" s="98"/>
      <c r="C6" s="99"/>
      <c r="D6" s="99"/>
      <c r="E6" s="100"/>
      <c r="F6" s="108" t="s">
        <v>40</v>
      </c>
      <c r="G6" s="109">
        <v>0</v>
      </c>
      <c r="O6" s="110"/>
    </row>
    <row r="7" spans="1:7" ht="12.75" customHeight="1">
      <c r="A7" s="111" t="s">
        <v>104</v>
      </c>
      <c r="B7" s="112"/>
      <c r="C7" s="113" t="s">
        <v>188</v>
      </c>
      <c r="D7" s="114"/>
      <c r="E7" s="114"/>
      <c r="F7" s="115" t="s">
        <v>41</v>
      </c>
      <c r="G7" s="109">
        <f>IF(G6=0,,ROUND((F30+F32)/G6,1))</f>
        <v>0</v>
      </c>
    </row>
    <row r="8" spans="1:9" ht="12.75">
      <c r="A8" s="116" t="s">
        <v>42</v>
      </c>
      <c r="B8" s="101"/>
      <c r="C8" s="308"/>
      <c r="D8" s="308"/>
      <c r="E8" s="309"/>
      <c r="F8" s="117" t="s">
        <v>43</v>
      </c>
      <c r="G8" s="118"/>
      <c r="H8" s="119"/>
      <c r="I8" s="120"/>
    </row>
    <row r="9" spans="1:8" ht="12.75">
      <c r="A9" s="116" t="s">
        <v>44</v>
      </c>
      <c r="B9" s="101"/>
      <c r="C9" s="308"/>
      <c r="D9" s="308"/>
      <c r="E9" s="309"/>
      <c r="F9" s="101"/>
      <c r="G9" s="121"/>
      <c r="H9" s="122"/>
    </row>
    <row r="10" spans="1:8" ht="12.75">
      <c r="A10" s="116" t="s">
        <v>45</v>
      </c>
      <c r="B10" s="101"/>
      <c r="C10" s="308"/>
      <c r="D10" s="308"/>
      <c r="E10" s="308"/>
      <c r="F10" s="123"/>
      <c r="G10" s="124"/>
      <c r="H10" s="125"/>
    </row>
    <row r="11" spans="1:57" ht="13.5" customHeight="1">
      <c r="A11" s="116" t="s">
        <v>46</v>
      </c>
      <c r="B11" s="101"/>
      <c r="C11" s="308" t="s">
        <v>179</v>
      </c>
      <c r="D11" s="308"/>
      <c r="E11" s="308"/>
      <c r="F11" s="126" t="s">
        <v>47</v>
      </c>
      <c r="G11" s="127"/>
      <c r="H11" s="122"/>
      <c r="BA11" s="128"/>
      <c r="BB11" s="128"/>
      <c r="BC11" s="128"/>
      <c r="BD11" s="128"/>
      <c r="BE11" s="128"/>
    </row>
    <row r="12" spans="1:8" ht="12.75" customHeight="1">
      <c r="A12" s="129" t="s">
        <v>48</v>
      </c>
      <c r="B12" s="98"/>
      <c r="C12" s="310"/>
      <c r="D12" s="310"/>
      <c r="E12" s="310"/>
      <c r="F12" s="130" t="s">
        <v>49</v>
      </c>
      <c r="G12" s="131"/>
      <c r="H12" s="122"/>
    </row>
    <row r="13" spans="1:8" ht="28.5" customHeight="1" thickBot="1">
      <c r="A13" s="132" t="s">
        <v>50</v>
      </c>
      <c r="B13" s="133"/>
      <c r="C13" s="133"/>
      <c r="D13" s="133"/>
      <c r="E13" s="134"/>
      <c r="F13" s="134"/>
      <c r="G13" s="135"/>
      <c r="H13" s="122"/>
    </row>
    <row r="14" spans="1:7" ht="17.25" customHeight="1" thickBot="1">
      <c r="A14" s="136" t="s">
        <v>51</v>
      </c>
      <c r="B14" s="137"/>
      <c r="C14" s="138"/>
      <c r="D14" s="139" t="s">
        <v>52</v>
      </c>
      <c r="E14" s="140"/>
      <c r="F14" s="140"/>
      <c r="G14" s="138"/>
    </row>
    <row r="15" spans="1:7" ht="15.75" customHeight="1">
      <c r="A15" s="141"/>
      <c r="B15" s="142" t="s">
        <v>53</v>
      </c>
      <c r="C15" s="143">
        <f>'001 002 Rek'!E11</f>
        <v>0</v>
      </c>
      <c r="D15" s="144" t="str">
        <f>'001 002 Rek'!A16</f>
        <v>Ztížené výrobní podmínky</v>
      </c>
      <c r="E15" s="145"/>
      <c r="F15" s="146"/>
      <c r="G15" s="143">
        <f>'001 002 Rek'!I16</f>
        <v>0</v>
      </c>
    </row>
    <row r="16" spans="1:7" ht="15.75" customHeight="1">
      <c r="A16" s="141" t="s">
        <v>54</v>
      </c>
      <c r="B16" s="142" t="s">
        <v>55</v>
      </c>
      <c r="C16" s="143">
        <f>'001 002 Rek'!F11</f>
        <v>0</v>
      </c>
      <c r="D16" s="97" t="str">
        <f>'001 002 Rek'!A17</f>
        <v>Oborová přirážka</v>
      </c>
      <c r="E16" s="147"/>
      <c r="F16" s="148"/>
      <c r="G16" s="143">
        <f>'001 002 Rek'!I17</f>
        <v>0</v>
      </c>
    </row>
    <row r="17" spans="1:7" ht="15.75" customHeight="1">
      <c r="A17" s="141" t="s">
        <v>56</v>
      </c>
      <c r="B17" s="142" t="s">
        <v>57</v>
      </c>
      <c r="C17" s="143">
        <f>'001 002 Rek'!H11</f>
        <v>0</v>
      </c>
      <c r="D17" s="97" t="str">
        <f>'001 002 Rek'!A18</f>
        <v>Přesun stavebních kapacit</v>
      </c>
      <c r="E17" s="147"/>
      <c r="F17" s="148"/>
      <c r="G17" s="143">
        <f>'001 002 Rek'!I18</f>
        <v>0</v>
      </c>
    </row>
    <row r="18" spans="1:7" ht="15.75" customHeight="1">
      <c r="A18" s="149" t="s">
        <v>58</v>
      </c>
      <c r="B18" s="150" t="s">
        <v>59</v>
      </c>
      <c r="C18" s="143">
        <f>'001 002 Rek'!G11</f>
        <v>0</v>
      </c>
      <c r="D18" s="97" t="str">
        <f>'001 002 Rek'!A19</f>
        <v>Mimostaveništní doprava</v>
      </c>
      <c r="E18" s="147"/>
      <c r="F18" s="148"/>
      <c r="G18" s="143">
        <f>'001 002 Rek'!I19</f>
        <v>0</v>
      </c>
    </row>
    <row r="19" spans="1:7" ht="15.75" customHeight="1">
      <c r="A19" s="151" t="s">
        <v>60</v>
      </c>
      <c r="B19" s="142"/>
      <c r="C19" s="143">
        <f>SUM(C15:C18)</f>
        <v>0</v>
      </c>
      <c r="D19" s="97" t="str">
        <f>'001 002 Rek'!A20</f>
        <v>Zařízení staveniště</v>
      </c>
      <c r="E19" s="147"/>
      <c r="F19" s="148"/>
      <c r="G19" s="143">
        <f>'001 002 Rek'!I20</f>
        <v>0</v>
      </c>
    </row>
    <row r="20" spans="1:7" ht="15.75" customHeight="1">
      <c r="A20" s="151"/>
      <c r="B20" s="142"/>
      <c r="C20" s="143"/>
      <c r="D20" s="97" t="str">
        <f>'001 002 Rek'!A21</f>
        <v>Provoz investora</v>
      </c>
      <c r="E20" s="147"/>
      <c r="F20" s="148"/>
      <c r="G20" s="143">
        <f>'001 002 Rek'!I21</f>
        <v>0</v>
      </c>
    </row>
    <row r="21" spans="1:7" ht="15.75" customHeight="1">
      <c r="A21" s="151" t="s">
        <v>30</v>
      </c>
      <c r="B21" s="142"/>
      <c r="C21" s="143">
        <f>'001 002 Rek'!I11</f>
        <v>0</v>
      </c>
      <c r="D21" s="97" t="str">
        <f>'001 002 Rek'!A22</f>
        <v>Kompletační činnost (IČD)</v>
      </c>
      <c r="E21" s="147"/>
      <c r="F21" s="148"/>
      <c r="G21" s="143">
        <f>'001 002 Rek'!I22</f>
        <v>0</v>
      </c>
    </row>
    <row r="22" spans="1:7" ht="15.75" customHeight="1">
      <c r="A22" s="152" t="s">
        <v>61</v>
      </c>
      <c r="B22" s="122"/>
      <c r="C22" s="143">
        <f>C19+C21</f>
        <v>0</v>
      </c>
      <c r="D22" s="97" t="s">
        <v>62</v>
      </c>
      <c r="E22" s="147"/>
      <c r="F22" s="148"/>
      <c r="G22" s="143">
        <f>G23-SUM(G15:G21)</f>
        <v>0</v>
      </c>
    </row>
    <row r="23" spans="1:7" ht="15.75" customHeight="1" thickBot="1">
      <c r="A23" s="306" t="s">
        <v>63</v>
      </c>
      <c r="B23" s="307"/>
      <c r="C23" s="153">
        <f>C22+G23</f>
        <v>0</v>
      </c>
      <c r="D23" s="154" t="s">
        <v>64</v>
      </c>
      <c r="E23" s="155"/>
      <c r="F23" s="156"/>
      <c r="G23" s="143">
        <f>'001 002 Rek'!H24</f>
        <v>0</v>
      </c>
    </row>
    <row r="24" spans="1:7" ht="12.75">
      <c r="A24" s="157" t="s">
        <v>65</v>
      </c>
      <c r="B24" s="158"/>
      <c r="C24" s="159"/>
      <c r="D24" s="158" t="s">
        <v>66</v>
      </c>
      <c r="E24" s="158"/>
      <c r="F24" s="160" t="s">
        <v>67</v>
      </c>
      <c r="G24" s="161"/>
    </row>
    <row r="25" spans="1:7" ht="12.75">
      <c r="A25" s="152" t="s">
        <v>68</v>
      </c>
      <c r="B25" s="122"/>
      <c r="C25" s="162"/>
      <c r="D25" s="122" t="s">
        <v>68</v>
      </c>
      <c r="F25" s="163" t="s">
        <v>68</v>
      </c>
      <c r="G25" s="164"/>
    </row>
    <row r="26" spans="1:7" ht="37.5" customHeight="1">
      <c r="A26" s="152" t="s">
        <v>69</v>
      </c>
      <c r="B26" s="165"/>
      <c r="C26" s="162"/>
      <c r="D26" s="122" t="s">
        <v>69</v>
      </c>
      <c r="F26" s="163" t="s">
        <v>69</v>
      </c>
      <c r="G26" s="164"/>
    </row>
    <row r="27" spans="1:7" ht="12.75">
      <c r="A27" s="152"/>
      <c r="B27" s="166"/>
      <c r="C27" s="162"/>
      <c r="D27" s="122"/>
      <c r="F27" s="163"/>
      <c r="G27" s="164"/>
    </row>
    <row r="28" spans="1:7" ht="12.75">
      <c r="A28" s="152" t="s">
        <v>70</v>
      </c>
      <c r="B28" s="122"/>
      <c r="C28" s="162"/>
      <c r="D28" s="163" t="s">
        <v>71</v>
      </c>
      <c r="E28" s="162"/>
      <c r="F28" s="167" t="s">
        <v>71</v>
      </c>
      <c r="G28" s="164"/>
    </row>
    <row r="29" spans="1:7" ht="69" customHeight="1">
      <c r="A29" s="152"/>
      <c r="B29" s="122"/>
      <c r="C29" s="168"/>
      <c r="D29" s="169"/>
      <c r="E29" s="168"/>
      <c r="F29" s="122"/>
      <c r="G29" s="164"/>
    </row>
    <row r="30" spans="1:7" ht="12.75">
      <c r="A30" s="170" t="s">
        <v>12</v>
      </c>
      <c r="B30" s="171"/>
      <c r="C30" s="172">
        <v>21</v>
      </c>
      <c r="D30" s="171" t="s">
        <v>72</v>
      </c>
      <c r="E30" s="173"/>
      <c r="F30" s="301">
        <f>C23-F32</f>
        <v>0</v>
      </c>
      <c r="G30" s="302"/>
    </row>
    <row r="31" spans="1:7" ht="12.75">
      <c r="A31" s="170" t="s">
        <v>73</v>
      </c>
      <c r="B31" s="171"/>
      <c r="C31" s="172">
        <f>C30</f>
        <v>21</v>
      </c>
      <c r="D31" s="171" t="s">
        <v>74</v>
      </c>
      <c r="E31" s="173"/>
      <c r="F31" s="301">
        <f>ROUND(PRODUCT(F30,C31/100),0)</f>
        <v>0</v>
      </c>
      <c r="G31" s="302"/>
    </row>
    <row r="32" spans="1:7" ht="12.75">
      <c r="A32" s="170"/>
      <c r="B32" s="171"/>
      <c r="C32" s="172"/>
      <c r="D32" s="171"/>
      <c r="E32" s="173"/>
      <c r="F32" s="301"/>
      <c r="G32" s="302"/>
    </row>
    <row r="33" spans="1:7" ht="12.75">
      <c r="A33" s="170"/>
      <c r="B33" s="174"/>
      <c r="C33" s="175"/>
      <c r="D33" s="171"/>
      <c r="E33" s="148"/>
      <c r="F33" s="301"/>
      <c r="G33" s="302"/>
    </row>
    <row r="34" spans="1:7" s="179" customFormat="1" ht="19.5" customHeight="1" thickBot="1">
      <c r="A34" s="176" t="s">
        <v>75</v>
      </c>
      <c r="B34" s="177"/>
      <c r="C34" s="177"/>
      <c r="D34" s="177"/>
      <c r="E34" s="178"/>
      <c r="F34" s="303">
        <f>ROUND(SUM(F30:F33),0)</f>
        <v>0</v>
      </c>
      <c r="G34" s="304"/>
    </row>
    <row r="36" spans="1:8" ht="12.75">
      <c r="A36" s="2" t="s">
        <v>76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305"/>
      <c r="C37" s="305"/>
      <c r="D37" s="305"/>
      <c r="E37" s="305"/>
      <c r="F37" s="305"/>
      <c r="G37" s="305"/>
      <c r="H37" s="1" t="s">
        <v>2</v>
      </c>
    </row>
    <row r="38" spans="1:8" ht="12.75" customHeight="1">
      <c r="A38" s="180"/>
      <c r="B38" s="305"/>
      <c r="C38" s="305"/>
      <c r="D38" s="305"/>
      <c r="E38" s="305"/>
      <c r="F38" s="305"/>
      <c r="G38" s="305"/>
      <c r="H38" s="1" t="s">
        <v>2</v>
      </c>
    </row>
    <row r="39" spans="1:8" ht="12.75">
      <c r="A39" s="180"/>
      <c r="B39" s="305"/>
      <c r="C39" s="305"/>
      <c r="D39" s="305"/>
      <c r="E39" s="305"/>
      <c r="F39" s="305"/>
      <c r="G39" s="305"/>
      <c r="H39" s="1" t="s">
        <v>2</v>
      </c>
    </row>
    <row r="40" spans="1:8" ht="12.75">
      <c r="A40" s="180"/>
      <c r="B40" s="305"/>
      <c r="C40" s="305"/>
      <c r="D40" s="305"/>
      <c r="E40" s="305"/>
      <c r="F40" s="305"/>
      <c r="G40" s="305"/>
      <c r="H40" s="1" t="s">
        <v>2</v>
      </c>
    </row>
    <row r="41" spans="1:8" ht="12.75">
      <c r="A41" s="180"/>
      <c r="B41" s="305"/>
      <c r="C41" s="305"/>
      <c r="D41" s="305"/>
      <c r="E41" s="305"/>
      <c r="F41" s="305"/>
      <c r="G41" s="305"/>
      <c r="H41" s="1" t="s">
        <v>2</v>
      </c>
    </row>
    <row r="42" spans="1:8" ht="12.75">
      <c r="A42" s="180"/>
      <c r="B42" s="305"/>
      <c r="C42" s="305"/>
      <c r="D42" s="305"/>
      <c r="E42" s="305"/>
      <c r="F42" s="305"/>
      <c r="G42" s="305"/>
      <c r="H42" s="1" t="s">
        <v>2</v>
      </c>
    </row>
    <row r="43" spans="1:8" ht="12.75">
      <c r="A43" s="180"/>
      <c r="B43" s="305"/>
      <c r="C43" s="305"/>
      <c r="D43" s="305"/>
      <c r="E43" s="305"/>
      <c r="F43" s="305"/>
      <c r="G43" s="305"/>
      <c r="H43" s="1" t="s">
        <v>2</v>
      </c>
    </row>
    <row r="44" spans="1:8" ht="12.75" customHeight="1">
      <c r="A44" s="180"/>
      <c r="B44" s="305"/>
      <c r="C44" s="305"/>
      <c r="D44" s="305"/>
      <c r="E44" s="305"/>
      <c r="F44" s="305"/>
      <c r="G44" s="305"/>
      <c r="H44" s="1" t="s">
        <v>2</v>
      </c>
    </row>
    <row r="45" spans="1:8" ht="12.75" customHeight="1">
      <c r="A45" s="180"/>
      <c r="B45" s="305"/>
      <c r="C45" s="305"/>
      <c r="D45" s="305"/>
      <c r="E45" s="305"/>
      <c r="F45" s="305"/>
      <c r="G45" s="305"/>
      <c r="H45" s="1" t="s">
        <v>2</v>
      </c>
    </row>
    <row r="46" spans="2:7" ht="12.75">
      <c r="B46" s="300"/>
      <c r="C46" s="300"/>
      <c r="D46" s="300"/>
      <c r="E46" s="300"/>
      <c r="F46" s="300"/>
      <c r="G46" s="300"/>
    </row>
    <row r="47" spans="2:7" ht="12.75">
      <c r="B47" s="300"/>
      <c r="C47" s="300"/>
      <c r="D47" s="300"/>
      <c r="E47" s="300"/>
      <c r="F47" s="300"/>
      <c r="G47" s="300"/>
    </row>
    <row r="48" spans="2:7" ht="12.75">
      <c r="B48" s="300"/>
      <c r="C48" s="300"/>
      <c r="D48" s="300"/>
      <c r="E48" s="300"/>
      <c r="F48" s="300"/>
      <c r="G48" s="300"/>
    </row>
    <row r="49" spans="2:7" ht="12.75">
      <c r="B49" s="300"/>
      <c r="C49" s="300"/>
      <c r="D49" s="300"/>
      <c r="E49" s="300"/>
      <c r="F49" s="300"/>
      <c r="G49" s="300"/>
    </row>
    <row r="50" spans="2:7" ht="12.75">
      <c r="B50" s="300"/>
      <c r="C50" s="300"/>
      <c r="D50" s="300"/>
      <c r="E50" s="300"/>
      <c r="F50" s="300"/>
      <c r="G50" s="300"/>
    </row>
    <row r="51" spans="2:7" ht="12.75">
      <c r="B51" s="300"/>
      <c r="C51" s="300"/>
      <c r="D51" s="300"/>
      <c r="E51" s="300"/>
      <c r="F51" s="300"/>
      <c r="G51" s="300"/>
    </row>
  </sheetData>
  <sheetProtection/>
  <mergeCells count="18">
    <mergeCell ref="B47:G47"/>
    <mergeCell ref="B48:G48"/>
    <mergeCell ref="A23:B23"/>
    <mergeCell ref="C8:E8"/>
    <mergeCell ref="C9:E9"/>
    <mergeCell ref="C10:E10"/>
    <mergeCell ref="C11:E11"/>
    <mergeCell ref="C12:E12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B46:G4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75"/>
  <sheetViews>
    <sheetView zoomScalePageLayoutView="0" workbookViewId="0" topLeftCell="A1">
      <selection activeCell="C1" sqref="C1:C2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1" t="s">
        <v>3</v>
      </c>
      <c r="B1" s="312"/>
      <c r="C1" s="181" t="s">
        <v>190</v>
      </c>
      <c r="D1" s="182"/>
      <c r="E1" s="183"/>
      <c r="F1" s="182"/>
      <c r="G1" s="184" t="s">
        <v>77</v>
      </c>
      <c r="H1" s="185" t="s">
        <v>108</v>
      </c>
      <c r="I1" s="186"/>
    </row>
    <row r="2" spans="1:9" ht="13.5" thickBot="1">
      <c r="A2" s="313" t="s">
        <v>78</v>
      </c>
      <c r="B2" s="314"/>
      <c r="C2" s="187" t="s">
        <v>189</v>
      </c>
      <c r="D2" s="188"/>
      <c r="E2" s="189"/>
      <c r="F2" s="188"/>
      <c r="G2" s="315" t="s">
        <v>107</v>
      </c>
      <c r="H2" s="316"/>
      <c r="I2" s="317"/>
    </row>
    <row r="3" ht="13.5" thickTop="1">
      <c r="F3" s="122"/>
    </row>
    <row r="4" spans="1:9" ht="19.5" customHeight="1">
      <c r="A4" s="190" t="s">
        <v>79</v>
      </c>
      <c r="B4" s="191"/>
      <c r="C4" s="191"/>
      <c r="D4" s="191"/>
      <c r="E4" s="192"/>
      <c r="F4" s="191"/>
      <c r="G4" s="191"/>
      <c r="H4" s="191"/>
      <c r="I4" s="191"/>
    </row>
    <row r="5" ht="13.5" thickBot="1"/>
    <row r="6" spans="1:9" s="122" customFormat="1" ht="13.5" thickBot="1">
      <c r="A6" s="193"/>
      <c r="B6" s="194" t="s">
        <v>80</v>
      </c>
      <c r="C6" s="194"/>
      <c r="D6" s="195"/>
      <c r="E6" s="196" t="s">
        <v>26</v>
      </c>
      <c r="F6" s="197" t="s">
        <v>27</v>
      </c>
      <c r="G6" s="197" t="s">
        <v>28</v>
      </c>
      <c r="H6" s="197" t="s">
        <v>29</v>
      </c>
      <c r="I6" s="198" t="s">
        <v>30</v>
      </c>
    </row>
    <row r="7" spans="1:9" s="122" customFormat="1" ht="12.75">
      <c r="A7" s="288" t="str">
        <f>'001 002 Pol'!B7</f>
        <v>1</v>
      </c>
      <c r="B7" s="62" t="str">
        <f>'001 002 Pol'!C7</f>
        <v>Zemní práce</v>
      </c>
      <c r="D7" s="199"/>
      <c r="E7" s="289">
        <f>'001 002 Pol'!BA19</f>
        <v>0</v>
      </c>
      <c r="F7" s="290">
        <f>'001 002 Pol'!BB19</f>
        <v>0</v>
      </c>
      <c r="G7" s="290">
        <f>'001 002 Pol'!BC19</f>
        <v>0</v>
      </c>
      <c r="H7" s="290">
        <f>'001 002 Pol'!BD19</f>
        <v>0</v>
      </c>
      <c r="I7" s="291">
        <f>'001 002 Pol'!BE19</f>
        <v>0</v>
      </c>
    </row>
    <row r="8" spans="1:9" s="122" customFormat="1" ht="12.75">
      <c r="A8" s="288" t="str">
        <f>'001 002 Pol'!B20</f>
        <v>35</v>
      </c>
      <c r="B8" s="62" t="str">
        <f>'001 002 Pol'!C20</f>
        <v>Stoky</v>
      </c>
      <c r="D8" s="199"/>
      <c r="E8" s="289">
        <f>'001 002 Pol'!BA37</f>
        <v>0</v>
      </c>
      <c r="F8" s="290">
        <f>'001 002 Pol'!BB37</f>
        <v>0</v>
      </c>
      <c r="G8" s="290">
        <f>'001 002 Pol'!BC37</f>
        <v>0</v>
      </c>
      <c r="H8" s="290">
        <f>'001 002 Pol'!BD37</f>
        <v>0</v>
      </c>
      <c r="I8" s="291">
        <f>'001 002 Pol'!BE37</f>
        <v>0</v>
      </c>
    </row>
    <row r="9" spans="1:9" s="122" customFormat="1" ht="12.75">
      <c r="A9" s="288" t="str">
        <f>'001 002 Pol'!B38</f>
        <v>5</v>
      </c>
      <c r="B9" s="62" t="str">
        <f>'001 002 Pol'!C38</f>
        <v>Komunikace</v>
      </c>
      <c r="D9" s="199"/>
      <c r="E9" s="289">
        <f>'001 002 Pol'!BA41</f>
        <v>0</v>
      </c>
      <c r="F9" s="290">
        <f>'001 002 Pol'!BB41</f>
        <v>0</v>
      </c>
      <c r="G9" s="290">
        <f>'001 002 Pol'!BC41</f>
        <v>0</v>
      </c>
      <c r="H9" s="290">
        <f>'001 002 Pol'!BD41</f>
        <v>0</v>
      </c>
      <c r="I9" s="291">
        <f>'001 002 Pol'!BE41</f>
        <v>0</v>
      </c>
    </row>
    <row r="10" spans="1:9" s="122" customFormat="1" ht="13.5" thickBot="1">
      <c r="A10" s="288" t="str">
        <f>'001 002 Pol'!B42</f>
        <v>799</v>
      </c>
      <c r="B10" s="62" t="str">
        <f>'001 002 Pol'!C42</f>
        <v>Ostatní</v>
      </c>
      <c r="D10" s="199"/>
      <c r="E10" s="289">
        <f>'001 002 Pol'!BA44</f>
        <v>0</v>
      </c>
      <c r="F10" s="290">
        <f>'001 002 Pol'!BB44</f>
        <v>0</v>
      </c>
      <c r="G10" s="290">
        <f>'001 002 Pol'!BC44</f>
        <v>0</v>
      </c>
      <c r="H10" s="290">
        <f>'001 002 Pol'!BD44</f>
        <v>0</v>
      </c>
      <c r="I10" s="291">
        <f>'001 002 Pol'!BE44</f>
        <v>0</v>
      </c>
    </row>
    <row r="11" spans="1:9" s="14" customFormat="1" ht="13.5" thickBot="1">
      <c r="A11" s="200"/>
      <c r="B11" s="201" t="s">
        <v>81</v>
      </c>
      <c r="C11" s="201"/>
      <c r="D11" s="202"/>
      <c r="E11" s="203">
        <f>SUM(E7:E10)</f>
        <v>0</v>
      </c>
      <c r="F11" s="204">
        <f>SUM(F7:F10)</f>
        <v>0</v>
      </c>
      <c r="G11" s="204">
        <f>SUM(G7:G10)</f>
        <v>0</v>
      </c>
      <c r="H11" s="204">
        <f>SUM(H7:H10)</f>
        <v>0</v>
      </c>
      <c r="I11" s="205">
        <f>SUM(I7:I10)</f>
        <v>0</v>
      </c>
    </row>
    <row r="12" spans="1:9" ht="12.75">
      <c r="A12" s="122"/>
      <c r="B12" s="122"/>
      <c r="C12" s="122"/>
      <c r="D12" s="122"/>
      <c r="E12" s="122"/>
      <c r="F12" s="122"/>
      <c r="G12" s="122"/>
      <c r="H12" s="122"/>
      <c r="I12" s="122"/>
    </row>
    <row r="13" spans="1:57" ht="19.5" customHeight="1">
      <c r="A13" s="191" t="s">
        <v>82</v>
      </c>
      <c r="B13" s="191"/>
      <c r="C13" s="191"/>
      <c r="D13" s="191"/>
      <c r="E13" s="191"/>
      <c r="F13" s="191"/>
      <c r="G13" s="206"/>
      <c r="H13" s="191"/>
      <c r="I13" s="191"/>
      <c r="BA13" s="128"/>
      <c r="BB13" s="128"/>
      <c r="BC13" s="128"/>
      <c r="BD13" s="128"/>
      <c r="BE13" s="128"/>
    </row>
    <row r="14" ht="13.5" thickBot="1"/>
    <row r="15" spans="1:9" ht="12.75">
      <c r="A15" s="157" t="s">
        <v>83</v>
      </c>
      <c r="B15" s="158"/>
      <c r="C15" s="158"/>
      <c r="D15" s="207"/>
      <c r="E15" s="208" t="s">
        <v>185</v>
      </c>
      <c r="F15" s="209" t="s">
        <v>13</v>
      </c>
      <c r="G15" s="210"/>
      <c r="H15" s="211"/>
      <c r="I15" s="212" t="s">
        <v>84</v>
      </c>
    </row>
    <row r="16" spans="1:53" ht="12.75">
      <c r="A16" s="151" t="s">
        <v>171</v>
      </c>
      <c r="B16" s="142"/>
      <c r="C16" s="142"/>
      <c r="D16" s="213"/>
      <c r="E16" s="214">
        <v>0</v>
      </c>
      <c r="F16" s="215">
        <v>0</v>
      </c>
      <c r="G16" s="216"/>
      <c r="H16" s="217"/>
      <c r="I16" s="218">
        <f aca="true" t="shared" si="0" ref="I16:I23">(F16/100)*E16</f>
        <v>0</v>
      </c>
      <c r="BA16" s="1">
        <v>0</v>
      </c>
    </row>
    <row r="17" spans="1:53" ht="12.75">
      <c r="A17" s="151" t="s">
        <v>172</v>
      </c>
      <c r="B17" s="142"/>
      <c r="C17" s="142"/>
      <c r="D17" s="213"/>
      <c r="E17" s="214">
        <v>0</v>
      </c>
      <c r="F17" s="215">
        <v>0</v>
      </c>
      <c r="G17" s="216"/>
      <c r="H17" s="217"/>
      <c r="I17" s="218">
        <f t="shared" si="0"/>
        <v>0</v>
      </c>
      <c r="BA17" s="1">
        <v>0</v>
      </c>
    </row>
    <row r="18" spans="1:53" ht="12.75">
      <c r="A18" s="151" t="s">
        <v>173</v>
      </c>
      <c r="B18" s="142"/>
      <c r="C18" s="142"/>
      <c r="D18" s="213"/>
      <c r="E18" s="214">
        <f>SUM(E11:I11)</f>
        <v>0</v>
      </c>
      <c r="F18" s="215">
        <v>5</v>
      </c>
      <c r="G18" s="216"/>
      <c r="H18" s="217"/>
      <c r="I18" s="218">
        <f t="shared" si="0"/>
        <v>0</v>
      </c>
      <c r="BA18" s="1">
        <v>0</v>
      </c>
    </row>
    <row r="19" spans="1:53" ht="12.75">
      <c r="A19" s="151" t="s">
        <v>174</v>
      </c>
      <c r="B19" s="142"/>
      <c r="C19" s="142"/>
      <c r="D19" s="213"/>
      <c r="E19" s="214">
        <f>SUM(E11:I11)</f>
        <v>0</v>
      </c>
      <c r="F19" s="215">
        <v>3</v>
      </c>
      <c r="G19" s="216"/>
      <c r="H19" s="217"/>
      <c r="I19" s="218">
        <f t="shared" si="0"/>
        <v>0</v>
      </c>
      <c r="BA19" s="1">
        <v>0</v>
      </c>
    </row>
    <row r="20" spans="1:53" ht="12.75">
      <c r="A20" s="151" t="s">
        <v>175</v>
      </c>
      <c r="B20" s="142"/>
      <c r="C20" s="142"/>
      <c r="D20" s="213"/>
      <c r="E20" s="214">
        <f>SUM(E11:I11)</f>
        <v>0</v>
      </c>
      <c r="F20" s="215">
        <v>1</v>
      </c>
      <c r="G20" s="216"/>
      <c r="H20" s="217"/>
      <c r="I20" s="218">
        <f t="shared" si="0"/>
        <v>0</v>
      </c>
      <c r="BA20" s="1">
        <v>1</v>
      </c>
    </row>
    <row r="21" spans="1:53" ht="12.75">
      <c r="A21" s="151" t="s">
        <v>176</v>
      </c>
      <c r="B21" s="142"/>
      <c r="C21" s="142"/>
      <c r="D21" s="213"/>
      <c r="E21" s="214">
        <v>0</v>
      </c>
      <c r="F21" s="215">
        <v>0</v>
      </c>
      <c r="G21" s="216"/>
      <c r="H21" s="217"/>
      <c r="I21" s="218">
        <f t="shared" si="0"/>
        <v>0</v>
      </c>
      <c r="BA21" s="1">
        <v>1</v>
      </c>
    </row>
    <row r="22" spans="1:53" ht="12.75">
      <c r="A22" s="151" t="s">
        <v>177</v>
      </c>
      <c r="B22" s="142"/>
      <c r="C22" s="142"/>
      <c r="D22" s="213"/>
      <c r="E22" s="214">
        <v>0</v>
      </c>
      <c r="F22" s="215">
        <v>0</v>
      </c>
      <c r="G22" s="216"/>
      <c r="H22" s="217"/>
      <c r="I22" s="218">
        <f t="shared" si="0"/>
        <v>0</v>
      </c>
      <c r="BA22" s="1">
        <v>2</v>
      </c>
    </row>
    <row r="23" spans="1:53" ht="12.75">
      <c r="A23" s="151" t="s">
        <v>178</v>
      </c>
      <c r="B23" s="142"/>
      <c r="C23" s="142"/>
      <c r="D23" s="213"/>
      <c r="E23" s="214">
        <f>SUM(E11:I11)</f>
        <v>0</v>
      </c>
      <c r="F23" s="215">
        <v>1</v>
      </c>
      <c r="G23" s="216"/>
      <c r="H23" s="217"/>
      <c r="I23" s="218">
        <f t="shared" si="0"/>
        <v>0</v>
      </c>
      <c r="BA23" s="1">
        <v>2</v>
      </c>
    </row>
    <row r="24" spans="1:9" ht="13.5" thickBot="1">
      <c r="A24" s="219"/>
      <c r="B24" s="220" t="s">
        <v>85</v>
      </c>
      <c r="C24" s="221"/>
      <c r="D24" s="222"/>
      <c r="E24" s="223"/>
      <c r="F24" s="224"/>
      <c r="G24" s="224"/>
      <c r="H24" s="318">
        <f>SUM(I16:I23)</f>
        <v>0</v>
      </c>
      <c r="I24" s="319"/>
    </row>
    <row r="26" spans="2:9" ht="12.75">
      <c r="B26" s="14"/>
      <c r="F26" s="225"/>
      <c r="G26" s="226"/>
      <c r="H26" s="226"/>
      <c r="I26" s="46"/>
    </row>
    <row r="27" spans="6:9" ht="12.75">
      <c r="F27" s="225"/>
      <c r="G27" s="226"/>
      <c r="H27" s="226"/>
      <c r="I27" s="46"/>
    </row>
    <row r="28" spans="6:9" ht="12.75">
      <c r="F28" s="225"/>
      <c r="G28" s="226"/>
      <c r="H28" s="226"/>
      <c r="I28" s="46"/>
    </row>
    <row r="29" spans="6:9" ht="12.75">
      <c r="F29" s="225"/>
      <c r="G29" s="226"/>
      <c r="H29" s="226"/>
      <c r="I29" s="46"/>
    </row>
    <row r="30" spans="6:9" ht="12.75">
      <c r="F30" s="225"/>
      <c r="G30" s="226"/>
      <c r="H30" s="226"/>
      <c r="I30" s="46"/>
    </row>
    <row r="31" spans="6:9" ht="12.75">
      <c r="F31" s="225"/>
      <c r="G31" s="226"/>
      <c r="H31" s="226"/>
      <c r="I31" s="46"/>
    </row>
    <row r="32" spans="6:9" ht="12.75">
      <c r="F32" s="225"/>
      <c r="G32" s="226"/>
      <c r="H32" s="226"/>
      <c r="I32" s="46"/>
    </row>
    <row r="33" spans="6:9" ht="12.75">
      <c r="F33" s="225"/>
      <c r="G33" s="226"/>
      <c r="H33" s="226"/>
      <c r="I33" s="46"/>
    </row>
    <row r="34" spans="6:9" ht="12.75">
      <c r="F34" s="225"/>
      <c r="G34" s="226"/>
      <c r="H34" s="226"/>
      <c r="I34" s="46"/>
    </row>
    <row r="35" spans="6:9" ht="12.75">
      <c r="F35" s="225"/>
      <c r="G35" s="226"/>
      <c r="H35" s="226"/>
      <c r="I35" s="46"/>
    </row>
    <row r="36" spans="6:9" ht="12.75">
      <c r="F36" s="225"/>
      <c r="G36" s="226"/>
      <c r="H36" s="226"/>
      <c r="I36" s="46"/>
    </row>
    <row r="37" spans="6:9" ht="12.75">
      <c r="F37" s="225"/>
      <c r="G37" s="226"/>
      <c r="H37" s="226"/>
      <c r="I37" s="46"/>
    </row>
    <row r="38" spans="6:9" ht="12.75">
      <c r="F38" s="225"/>
      <c r="G38" s="226"/>
      <c r="H38" s="226"/>
      <c r="I38" s="46"/>
    </row>
    <row r="39" spans="6:9" ht="12.75">
      <c r="F39" s="225"/>
      <c r="G39" s="226"/>
      <c r="H39" s="226"/>
      <c r="I39" s="46"/>
    </row>
    <row r="40" spans="6:9" ht="12.75">
      <c r="F40" s="225"/>
      <c r="G40" s="226"/>
      <c r="H40" s="226"/>
      <c r="I40" s="46"/>
    </row>
    <row r="41" spans="6:9" ht="12.75">
      <c r="F41" s="225"/>
      <c r="G41" s="226"/>
      <c r="H41" s="226"/>
      <c r="I41" s="46"/>
    </row>
    <row r="42" spans="6:9" ht="12.75">
      <c r="F42" s="225"/>
      <c r="G42" s="226"/>
      <c r="H42" s="226"/>
      <c r="I42" s="46"/>
    </row>
    <row r="43" spans="6:9" ht="12.75">
      <c r="F43" s="225"/>
      <c r="G43" s="226"/>
      <c r="H43" s="226"/>
      <c r="I43" s="46"/>
    </row>
    <row r="44" spans="6:9" ht="12.75">
      <c r="F44" s="225"/>
      <c r="G44" s="226"/>
      <c r="H44" s="226"/>
      <c r="I44" s="46"/>
    </row>
    <row r="45" spans="6:9" ht="12.75">
      <c r="F45" s="225"/>
      <c r="G45" s="226"/>
      <c r="H45" s="226"/>
      <c r="I45" s="46"/>
    </row>
    <row r="46" spans="6:9" ht="12.75">
      <c r="F46" s="225"/>
      <c r="G46" s="226"/>
      <c r="H46" s="226"/>
      <c r="I46" s="46"/>
    </row>
    <row r="47" spans="6:9" ht="12.75">
      <c r="F47" s="225"/>
      <c r="G47" s="226"/>
      <c r="H47" s="226"/>
      <c r="I47" s="46"/>
    </row>
    <row r="48" spans="6:9" ht="12.75">
      <c r="F48" s="225"/>
      <c r="G48" s="226"/>
      <c r="H48" s="226"/>
      <c r="I48" s="46"/>
    </row>
    <row r="49" spans="6:9" ht="12.75">
      <c r="F49" s="225"/>
      <c r="G49" s="226"/>
      <c r="H49" s="226"/>
      <c r="I49" s="46"/>
    </row>
    <row r="50" spans="6:9" ht="12.75">
      <c r="F50" s="225"/>
      <c r="G50" s="226"/>
      <c r="H50" s="226"/>
      <c r="I50" s="46"/>
    </row>
    <row r="51" spans="6:9" ht="12.75">
      <c r="F51" s="225"/>
      <c r="G51" s="226"/>
      <c r="H51" s="226"/>
      <c r="I51" s="46"/>
    </row>
    <row r="52" spans="6:9" ht="12.75">
      <c r="F52" s="225"/>
      <c r="G52" s="226"/>
      <c r="H52" s="226"/>
      <c r="I52" s="46"/>
    </row>
    <row r="53" spans="6:9" ht="12.75">
      <c r="F53" s="225"/>
      <c r="G53" s="226"/>
      <c r="H53" s="226"/>
      <c r="I53" s="46"/>
    </row>
    <row r="54" spans="6:9" ht="12.75">
      <c r="F54" s="225"/>
      <c r="G54" s="226"/>
      <c r="H54" s="226"/>
      <c r="I54" s="46"/>
    </row>
    <row r="55" spans="6:9" ht="12.75">
      <c r="F55" s="225"/>
      <c r="G55" s="226"/>
      <c r="H55" s="226"/>
      <c r="I55" s="46"/>
    </row>
    <row r="56" spans="6:9" ht="12.75">
      <c r="F56" s="225"/>
      <c r="G56" s="226"/>
      <c r="H56" s="226"/>
      <c r="I56" s="46"/>
    </row>
    <row r="57" spans="6:9" ht="12.75">
      <c r="F57" s="225"/>
      <c r="G57" s="226"/>
      <c r="H57" s="226"/>
      <c r="I57" s="46"/>
    </row>
    <row r="58" spans="6:9" ht="12.75">
      <c r="F58" s="225"/>
      <c r="G58" s="226"/>
      <c r="H58" s="226"/>
      <c r="I58" s="46"/>
    </row>
    <row r="59" spans="6:9" ht="12.75">
      <c r="F59" s="225"/>
      <c r="G59" s="226"/>
      <c r="H59" s="226"/>
      <c r="I59" s="46"/>
    </row>
    <row r="60" spans="6:9" ht="12.75">
      <c r="F60" s="225"/>
      <c r="G60" s="226"/>
      <c r="H60" s="226"/>
      <c r="I60" s="46"/>
    </row>
    <row r="61" spans="6:9" ht="12.75">
      <c r="F61" s="225"/>
      <c r="G61" s="226"/>
      <c r="H61" s="226"/>
      <c r="I61" s="46"/>
    </row>
    <row r="62" spans="6:9" ht="12.75">
      <c r="F62" s="225"/>
      <c r="G62" s="226"/>
      <c r="H62" s="226"/>
      <c r="I62" s="46"/>
    </row>
    <row r="63" spans="6:9" ht="12.75">
      <c r="F63" s="225"/>
      <c r="G63" s="226"/>
      <c r="H63" s="226"/>
      <c r="I63" s="46"/>
    </row>
    <row r="64" spans="6:9" ht="12.75">
      <c r="F64" s="225"/>
      <c r="G64" s="226"/>
      <c r="H64" s="226"/>
      <c r="I64" s="46"/>
    </row>
    <row r="65" spans="6:9" ht="12.75">
      <c r="F65" s="225"/>
      <c r="G65" s="226"/>
      <c r="H65" s="226"/>
      <c r="I65" s="46"/>
    </row>
    <row r="66" spans="6:9" ht="12.75">
      <c r="F66" s="225"/>
      <c r="G66" s="226"/>
      <c r="H66" s="226"/>
      <c r="I66" s="46"/>
    </row>
    <row r="67" spans="6:9" ht="12.75">
      <c r="F67" s="225"/>
      <c r="G67" s="226"/>
      <c r="H67" s="226"/>
      <c r="I67" s="46"/>
    </row>
    <row r="68" spans="6:9" ht="12.75">
      <c r="F68" s="225"/>
      <c r="G68" s="226"/>
      <c r="H68" s="226"/>
      <c r="I68" s="46"/>
    </row>
    <row r="69" spans="6:9" ht="12.75">
      <c r="F69" s="225"/>
      <c r="G69" s="226"/>
      <c r="H69" s="226"/>
      <c r="I69" s="46"/>
    </row>
    <row r="70" spans="6:9" ht="12.75">
      <c r="F70" s="225"/>
      <c r="G70" s="226"/>
      <c r="H70" s="226"/>
      <c r="I70" s="46"/>
    </row>
    <row r="71" spans="6:9" ht="12.75">
      <c r="F71" s="225"/>
      <c r="G71" s="226"/>
      <c r="H71" s="226"/>
      <c r="I71" s="46"/>
    </row>
    <row r="72" spans="6:9" ht="12.75">
      <c r="F72" s="225"/>
      <c r="G72" s="226"/>
      <c r="H72" s="226"/>
      <c r="I72" s="46"/>
    </row>
    <row r="73" spans="6:9" ht="12.75">
      <c r="F73" s="225"/>
      <c r="G73" s="226"/>
      <c r="H73" s="226"/>
      <c r="I73" s="46"/>
    </row>
    <row r="74" spans="6:9" ht="12.75">
      <c r="F74" s="225"/>
      <c r="G74" s="226"/>
      <c r="H74" s="226"/>
      <c r="I74" s="46"/>
    </row>
    <row r="75" spans="6:9" ht="12.75">
      <c r="F75" s="225"/>
      <c r="G75" s="226"/>
      <c r="H75" s="226"/>
      <c r="I75" s="46"/>
    </row>
  </sheetData>
  <sheetProtection/>
  <mergeCells count="4">
    <mergeCell ref="A1:B1"/>
    <mergeCell ref="A2:B2"/>
    <mergeCell ref="G2:I2"/>
    <mergeCell ref="H24:I2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  <ignoredErrors>
    <ignoredError sqref="I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CB117"/>
  <sheetViews>
    <sheetView showGridLines="0" showZeros="0" zoomScaleSheetLayoutView="100" zoomScalePageLayoutView="0" workbookViewId="0" topLeftCell="A1">
      <selection activeCell="L11" sqref="L11"/>
    </sheetView>
  </sheetViews>
  <sheetFormatPr defaultColWidth="9.00390625" defaultRowHeight="12.75"/>
  <cols>
    <col min="1" max="1" width="4.375" style="227" customWidth="1"/>
    <col min="2" max="2" width="11.625" style="227" customWidth="1"/>
    <col min="3" max="3" width="40.375" style="227" customWidth="1"/>
    <col min="4" max="4" width="5.625" style="227" customWidth="1"/>
    <col min="5" max="5" width="8.625" style="237" customWidth="1"/>
    <col min="6" max="6" width="9.875" style="227" customWidth="1"/>
    <col min="7" max="7" width="13.875" style="227" customWidth="1"/>
    <col min="8" max="8" width="11.75390625" style="227" hidden="1" customWidth="1"/>
    <col min="9" max="9" width="11.625" style="227" hidden="1" customWidth="1"/>
    <col min="10" max="10" width="11.00390625" style="227" hidden="1" customWidth="1"/>
    <col min="11" max="11" width="10.375" style="227" hidden="1" customWidth="1"/>
    <col min="12" max="12" width="75.375" style="227" customWidth="1"/>
    <col min="13" max="13" width="45.25390625" style="227" customWidth="1"/>
    <col min="14" max="16384" width="9.125" style="227" customWidth="1"/>
  </cols>
  <sheetData>
    <row r="1" spans="1:7" ht="15.75">
      <c r="A1" s="322" t="s">
        <v>86</v>
      </c>
      <c r="B1" s="322"/>
      <c r="C1" s="322"/>
      <c r="D1" s="322"/>
      <c r="E1" s="322"/>
      <c r="F1" s="322"/>
      <c r="G1" s="322"/>
    </row>
    <row r="2" spans="2:7" ht="14.25" customHeight="1" thickBot="1">
      <c r="B2" s="228"/>
      <c r="C2" s="229"/>
      <c r="D2" s="229"/>
      <c r="E2" s="230"/>
      <c r="F2" s="229"/>
      <c r="G2" s="229"/>
    </row>
    <row r="3" spans="1:7" ht="13.5" thickTop="1">
      <c r="A3" s="311" t="s">
        <v>3</v>
      </c>
      <c r="B3" s="312"/>
      <c r="C3" s="181" t="s">
        <v>190</v>
      </c>
      <c r="D3" s="231"/>
      <c r="E3" s="232" t="s">
        <v>87</v>
      </c>
      <c r="F3" s="233" t="str">
        <f>'001 002 Rek'!H1</f>
        <v>002</v>
      </c>
      <c r="G3" s="234"/>
    </row>
    <row r="4" spans="1:7" ht="13.5" thickBot="1">
      <c r="A4" s="323" t="s">
        <v>78</v>
      </c>
      <c r="B4" s="314"/>
      <c r="C4" s="187" t="s">
        <v>189</v>
      </c>
      <c r="D4" s="235"/>
      <c r="E4" s="324" t="str">
        <f>'001 002 Rek'!G2</f>
        <v>Havarijní oprava kanalizace</v>
      </c>
      <c r="F4" s="325"/>
      <c r="G4" s="326"/>
    </row>
    <row r="5" spans="1:7" ht="13.5" thickTop="1">
      <c r="A5" s="236"/>
      <c r="G5" s="238"/>
    </row>
    <row r="6" spans="1:11" ht="27" customHeight="1">
      <c r="A6" s="239" t="s">
        <v>88</v>
      </c>
      <c r="B6" s="240" t="s">
        <v>89</v>
      </c>
      <c r="C6" s="240" t="s">
        <v>90</v>
      </c>
      <c r="D6" s="240" t="s">
        <v>91</v>
      </c>
      <c r="E6" s="241" t="s">
        <v>92</v>
      </c>
      <c r="F6" s="240" t="s">
        <v>93</v>
      </c>
      <c r="G6" s="242" t="s">
        <v>94</v>
      </c>
      <c r="H6" s="243" t="s">
        <v>95</v>
      </c>
      <c r="I6" s="243" t="s">
        <v>96</v>
      </c>
      <c r="J6" s="243" t="s">
        <v>97</v>
      </c>
      <c r="K6" s="243" t="s">
        <v>98</v>
      </c>
    </row>
    <row r="7" spans="1:15" ht="12.75">
      <c r="A7" s="244" t="s">
        <v>99</v>
      </c>
      <c r="B7" s="245" t="s">
        <v>100</v>
      </c>
      <c r="C7" s="246" t="s">
        <v>101</v>
      </c>
      <c r="D7" s="247"/>
      <c r="E7" s="248"/>
      <c r="F7" s="248"/>
      <c r="G7" s="249"/>
      <c r="H7" s="250"/>
      <c r="I7" s="251"/>
      <c r="J7" s="252"/>
      <c r="K7" s="253"/>
      <c r="O7" s="254">
        <v>1</v>
      </c>
    </row>
    <row r="8" spans="1:80" ht="12.75">
      <c r="A8" s="255">
        <v>1</v>
      </c>
      <c r="B8" s="256" t="s">
        <v>108</v>
      </c>
      <c r="C8" s="257" t="s">
        <v>191</v>
      </c>
      <c r="D8" s="258" t="s">
        <v>110</v>
      </c>
      <c r="E8" s="259">
        <v>1</v>
      </c>
      <c r="F8" s="259">
        <v>0</v>
      </c>
      <c r="G8" s="260">
        <f>E8*F8</f>
        <v>0</v>
      </c>
      <c r="H8" s="261">
        <v>0</v>
      </c>
      <c r="I8" s="262">
        <f>E8*H8</f>
        <v>0</v>
      </c>
      <c r="J8" s="261">
        <v>0</v>
      </c>
      <c r="K8" s="262">
        <f>E8*J8</f>
        <v>0</v>
      </c>
      <c r="O8" s="254">
        <v>2</v>
      </c>
      <c r="AA8" s="227">
        <v>1</v>
      </c>
      <c r="AB8" s="227">
        <v>1</v>
      </c>
      <c r="AC8" s="227">
        <v>1</v>
      </c>
      <c r="AZ8" s="227">
        <v>1</v>
      </c>
      <c r="BA8" s="227">
        <f>IF(AZ8=1,G8,0)</f>
        <v>0</v>
      </c>
      <c r="BB8" s="227">
        <f>IF(AZ8=2,G8,0)</f>
        <v>0</v>
      </c>
      <c r="BC8" s="227">
        <f>IF(AZ8=3,G8,0)</f>
        <v>0</v>
      </c>
      <c r="BD8" s="227">
        <f>IF(AZ8=4,G8,0)</f>
        <v>0</v>
      </c>
      <c r="BE8" s="227">
        <f>IF(AZ8=5,G8,0)</f>
        <v>0</v>
      </c>
      <c r="CA8" s="254">
        <v>1</v>
      </c>
      <c r="CB8" s="254">
        <v>1</v>
      </c>
    </row>
    <row r="9" spans="1:80" ht="12.75">
      <c r="A9" s="255">
        <v>2</v>
      </c>
      <c r="B9" s="256" t="s">
        <v>111</v>
      </c>
      <c r="C9" s="257" t="s">
        <v>112</v>
      </c>
      <c r="D9" s="258" t="s">
        <v>110</v>
      </c>
      <c r="E9" s="259">
        <v>1</v>
      </c>
      <c r="F9" s="259"/>
      <c r="G9" s="260">
        <f>E9*F9</f>
        <v>0</v>
      </c>
      <c r="H9" s="261">
        <v>0</v>
      </c>
      <c r="I9" s="262">
        <f>E9*H9</f>
        <v>0</v>
      </c>
      <c r="J9" s="261">
        <v>0</v>
      </c>
      <c r="K9" s="262">
        <f>E9*J9</f>
        <v>0</v>
      </c>
      <c r="O9" s="254">
        <v>2</v>
      </c>
      <c r="AA9" s="227">
        <v>1</v>
      </c>
      <c r="AB9" s="227">
        <v>1</v>
      </c>
      <c r="AC9" s="227">
        <v>1</v>
      </c>
      <c r="AZ9" s="227">
        <v>1</v>
      </c>
      <c r="BA9" s="227">
        <f>IF(AZ9=1,G9,0)</f>
        <v>0</v>
      </c>
      <c r="BB9" s="227">
        <f>IF(AZ9=2,G9,0)</f>
        <v>0</v>
      </c>
      <c r="BC9" s="227">
        <f>IF(AZ9=3,G9,0)</f>
        <v>0</v>
      </c>
      <c r="BD9" s="227">
        <f>IF(AZ9=4,G9,0)</f>
        <v>0</v>
      </c>
      <c r="BE9" s="227">
        <f>IF(AZ9=5,G9,0)</f>
        <v>0</v>
      </c>
      <c r="CA9" s="254">
        <v>1</v>
      </c>
      <c r="CB9" s="254">
        <v>1</v>
      </c>
    </row>
    <row r="10" spans="1:80" ht="12.75">
      <c r="A10" s="255">
        <v>3</v>
      </c>
      <c r="B10" s="256" t="s">
        <v>113</v>
      </c>
      <c r="C10" s="257" t="s">
        <v>114</v>
      </c>
      <c r="D10" s="258" t="s">
        <v>110</v>
      </c>
      <c r="E10" s="259">
        <v>1</v>
      </c>
      <c r="F10" s="259">
        <v>0</v>
      </c>
      <c r="G10" s="260">
        <f>E10*F10</f>
        <v>0</v>
      </c>
      <c r="H10" s="261">
        <v>0</v>
      </c>
      <c r="I10" s="262">
        <f>E10*H10</f>
        <v>0</v>
      </c>
      <c r="J10" s="261">
        <v>0</v>
      </c>
      <c r="K10" s="262">
        <f>E10*J10</f>
        <v>0</v>
      </c>
      <c r="O10" s="254">
        <v>2</v>
      </c>
      <c r="AA10" s="227">
        <v>1</v>
      </c>
      <c r="AB10" s="227">
        <v>1</v>
      </c>
      <c r="AC10" s="227">
        <v>1</v>
      </c>
      <c r="AZ10" s="227">
        <v>1</v>
      </c>
      <c r="BA10" s="227">
        <f>IF(AZ10=1,G10,0)</f>
        <v>0</v>
      </c>
      <c r="BB10" s="227">
        <f>IF(AZ10=2,G10,0)</f>
        <v>0</v>
      </c>
      <c r="BC10" s="227">
        <f>IF(AZ10=3,G10,0)</f>
        <v>0</v>
      </c>
      <c r="BD10" s="227">
        <f>IF(AZ10=4,G10,0)</f>
        <v>0</v>
      </c>
      <c r="BE10" s="227">
        <f>IF(AZ10=5,G10,0)</f>
        <v>0</v>
      </c>
      <c r="CA10" s="254">
        <v>1</v>
      </c>
      <c r="CB10" s="254">
        <v>1</v>
      </c>
    </row>
    <row r="11" spans="1:80" ht="22.5">
      <c r="A11" s="255">
        <v>4</v>
      </c>
      <c r="B11" s="256" t="s">
        <v>115</v>
      </c>
      <c r="C11" s="257" t="s">
        <v>116</v>
      </c>
      <c r="D11" s="258" t="s">
        <v>117</v>
      </c>
      <c r="E11" s="259">
        <v>33.1875</v>
      </c>
      <c r="F11" s="259"/>
      <c r="G11" s="260">
        <f>E11*F11</f>
        <v>0</v>
      </c>
      <c r="H11" s="261">
        <v>0.00235</v>
      </c>
      <c r="I11" s="262">
        <f>E11*H11</f>
        <v>0.07799062500000001</v>
      </c>
      <c r="J11" s="261">
        <v>0</v>
      </c>
      <c r="K11" s="262">
        <f>E11*J11</f>
        <v>0</v>
      </c>
      <c r="O11" s="254">
        <v>2</v>
      </c>
      <c r="AA11" s="227">
        <v>2</v>
      </c>
      <c r="AB11" s="227">
        <v>1</v>
      </c>
      <c r="AC11" s="227">
        <v>1</v>
      </c>
      <c r="AZ11" s="227">
        <v>1</v>
      </c>
      <c r="BA11" s="227">
        <f>IF(AZ11=1,G11,0)</f>
        <v>0</v>
      </c>
      <c r="BB11" s="227">
        <f>IF(AZ11=2,G11,0)</f>
        <v>0</v>
      </c>
      <c r="BC11" s="227">
        <f>IF(AZ11=3,G11,0)</f>
        <v>0</v>
      </c>
      <c r="BD11" s="227">
        <f>IF(AZ11=4,G11,0)</f>
        <v>0</v>
      </c>
      <c r="BE11" s="227">
        <f>IF(AZ11=5,G11,0)</f>
        <v>0</v>
      </c>
      <c r="CA11" s="254">
        <v>2</v>
      </c>
      <c r="CB11" s="254">
        <v>1</v>
      </c>
    </row>
    <row r="12" spans="1:15" ht="12.75">
      <c r="A12" s="263"/>
      <c r="B12" s="266"/>
      <c r="C12" s="320" t="s">
        <v>118</v>
      </c>
      <c r="D12" s="321"/>
      <c r="E12" s="267">
        <v>33.1875</v>
      </c>
      <c r="F12" s="268"/>
      <c r="G12" s="269"/>
      <c r="H12" s="270"/>
      <c r="I12" s="264"/>
      <c r="J12" s="271"/>
      <c r="K12" s="264"/>
      <c r="M12" s="265" t="s">
        <v>118</v>
      </c>
      <c r="O12" s="254"/>
    </row>
    <row r="13" spans="1:80" ht="22.5">
      <c r="A13" s="255">
        <v>5</v>
      </c>
      <c r="B13" s="256" t="s">
        <v>119</v>
      </c>
      <c r="C13" s="257" t="s">
        <v>120</v>
      </c>
      <c r="D13" s="258" t="s">
        <v>117</v>
      </c>
      <c r="E13" s="259">
        <v>33.1875</v>
      </c>
      <c r="F13" s="259"/>
      <c r="G13" s="260">
        <f>E13*F13</f>
        <v>0</v>
      </c>
      <c r="H13" s="261">
        <v>0</v>
      </c>
      <c r="I13" s="262">
        <f>E13*H13</f>
        <v>0</v>
      </c>
      <c r="J13" s="261">
        <v>0</v>
      </c>
      <c r="K13" s="262">
        <f>E13*J13</f>
        <v>0</v>
      </c>
      <c r="O13" s="254">
        <v>2</v>
      </c>
      <c r="AA13" s="227">
        <v>2</v>
      </c>
      <c r="AB13" s="227">
        <v>1</v>
      </c>
      <c r="AC13" s="227">
        <v>1</v>
      </c>
      <c r="AZ13" s="227">
        <v>1</v>
      </c>
      <c r="BA13" s="227">
        <f>IF(AZ13=1,G13,0)</f>
        <v>0</v>
      </c>
      <c r="BB13" s="227">
        <f>IF(AZ13=2,G13,0)</f>
        <v>0</v>
      </c>
      <c r="BC13" s="227">
        <f>IF(AZ13=3,G13,0)</f>
        <v>0</v>
      </c>
      <c r="BD13" s="227">
        <f>IF(AZ13=4,G13,0)</f>
        <v>0</v>
      </c>
      <c r="BE13" s="227">
        <f>IF(AZ13=5,G13,0)</f>
        <v>0</v>
      </c>
      <c r="CA13" s="254">
        <v>2</v>
      </c>
      <c r="CB13" s="254">
        <v>1</v>
      </c>
    </row>
    <row r="14" spans="1:15" ht="12.75">
      <c r="A14" s="263"/>
      <c r="B14" s="266"/>
      <c r="C14" s="320" t="s">
        <v>118</v>
      </c>
      <c r="D14" s="321"/>
      <c r="E14" s="267">
        <v>33.1875</v>
      </c>
      <c r="F14" s="268"/>
      <c r="G14" s="269"/>
      <c r="H14" s="270"/>
      <c r="I14" s="264"/>
      <c r="J14" s="271"/>
      <c r="K14" s="264"/>
      <c r="M14" s="265" t="s">
        <v>118</v>
      </c>
      <c r="O14" s="254"/>
    </row>
    <row r="15" spans="1:80" ht="12.75">
      <c r="A15" s="255">
        <v>6</v>
      </c>
      <c r="B15" s="256" t="s">
        <v>121</v>
      </c>
      <c r="C15" s="257" t="s">
        <v>122</v>
      </c>
      <c r="D15" s="258" t="s">
        <v>117</v>
      </c>
      <c r="E15" s="259">
        <v>66.375</v>
      </c>
      <c r="F15" s="259">
        <v>0</v>
      </c>
      <c r="G15" s="260">
        <f>E15*F15</f>
        <v>0</v>
      </c>
      <c r="H15" s="261">
        <v>0</v>
      </c>
      <c r="I15" s="262">
        <f>E15*H15</f>
        <v>0</v>
      </c>
      <c r="J15" s="261">
        <v>0</v>
      </c>
      <c r="K15" s="262">
        <f>E15*J15</f>
        <v>0</v>
      </c>
      <c r="O15" s="254">
        <v>2</v>
      </c>
      <c r="AA15" s="227">
        <v>2</v>
      </c>
      <c r="AB15" s="227">
        <v>1</v>
      </c>
      <c r="AC15" s="227">
        <v>1</v>
      </c>
      <c r="AZ15" s="227">
        <v>1</v>
      </c>
      <c r="BA15" s="227">
        <f>IF(AZ15=1,G15,0)</f>
        <v>0</v>
      </c>
      <c r="BB15" s="227">
        <f>IF(AZ15=2,G15,0)</f>
        <v>0</v>
      </c>
      <c r="BC15" s="227">
        <f>IF(AZ15=3,G15,0)</f>
        <v>0</v>
      </c>
      <c r="BD15" s="227">
        <f>IF(AZ15=4,G15,0)</f>
        <v>0</v>
      </c>
      <c r="BE15" s="227">
        <f>IF(AZ15=5,G15,0)</f>
        <v>0</v>
      </c>
      <c r="CA15" s="254">
        <v>2</v>
      </c>
      <c r="CB15" s="254">
        <v>1</v>
      </c>
    </row>
    <row r="16" spans="1:15" ht="12.75">
      <c r="A16" s="263"/>
      <c r="B16" s="266"/>
      <c r="C16" s="320" t="s">
        <v>123</v>
      </c>
      <c r="D16" s="321"/>
      <c r="E16" s="267">
        <v>66.375</v>
      </c>
      <c r="F16" s="268"/>
      <c r="G16" s="269"/>
      <c r="H16" s="270"/>
      <c r="I16" s="264"/>
      <c r="J16" s="271"/>
      <c r="K16" s="264"/>
      <c r="M16" s="265" t="s">
        <v>123</v>
      </c>
      <c r="O16" s="254"/>
    </row>
    <row r="17" spans="1:80" ht="22.5">
      <c r="A17" s="255">
        <v>7</v>
      </c>
      <c r="B17" s="256" t="s">
        <v>124</v>
      </c>
      <c r="C17" s="257" t="s">
        <v>125</v>
      </c>
      <c r="D17" s="258" t="s">
        <v>117</v>
      </c>
      <c r="E17" s="259">
        <v>40.1735</v>
      </c>
      <c r="F17" s="259"/>
      <c r="G17" s="260">
        <f>E17*F17</f>
        <v>0</v>
      </c>
      <c r="H17" s="261">
        <v>0</v>
      </c>
      <c r="I17" s="262">
        <f>E17*H17</f>
        <v>0</v>
      </c>
      <c r="J17" s="261">
        <v>0</v>
      </c>
      <c r="K17" s="262">
        <f>E17*J17</f>
        <v>0</v>
      </c>
      <c r="O17" s="254">
        <v>2</v>
      </c>
      <c r="AA17" s="227">
        <v>2</v>
      </c>
      <c r="AB17" s="227">
        <v>1</v>
      </c>
      <c r="AC17" s="227">
        <v>1</v>
      </c>
      <c r="AZ17" s="227">
        <v>1</v>
      </c>
      <c r="BA17" s="227">
        <f>IF(AZ17=1,G17,0)</f>
        <v>0</v>
      </c>
      <c r="BB17" s="227">
        <f>IF(AZ17=2,G17,0)</f>
        <v>0</v>
      </c>
      <c r="BC17" s="227">
        <f>IF(AZ17=3,G17,0)</f>
        <v>0</v>
      </c>
      <c r="BD17" s="227">
        <f>IF(AZ17=4,G17,0)</f>
        <v>0</v>
      </c>
      <c r="BE17" s="227">
        <f>IF(AZ17=5,G17,0)</f>
        <v>0</v>
      </c>
      <c r="CA17" s="254">
        <v>2</v>
      </c>
      <c r="CB17" s="254">
        <v>1</v>
      </c>
    </row>
    <row r="18" spans="1:15" ht="12.75">
      <c r="A18" s="263"/>
      <c r="B18" s="266"/>
      <c r="C18" s="320" t="s">
        <v>126</v>
      </c>
      <c r="D18" s="321"/>
      <c r="E18" s="267">
        <v>40.1735</v>
      </c>
      <c r="F18" s="268"/>
      <c r="G18" s="269"/>
      <c r="H18" s="270"/>
      <c r="I18" s="264"/>
      <c r="J18" s="271"/>
      <c r="K18" s="264"/>
      <c r="M18" s="265" t="s">
        <v>126</v>
      </c>
      <c r="O18" s="254"/>
    </row>
    <row r="19" spans="1:57" ht="12.75">
      <c r="A19" s="272"/>
      <c r="B19" s="273" t="s">
        <v>103</v>
      </c>
      <c r="C19" s="274" t="s">
        <v>109</v>
      </c>
      <c r="D19" s="275"/>
      <c r="E19" s="276"/>
      <c r="F19" s="277"/>
      <c r="G19" s="278">
        <f>SUM(G7:G18)</f>
        <v>0</v>
      </c>
      <c r="H19" s="279"/>
      <c r="I19" s="280">
        <f>SUM(I7:I18)</f>
        <v>0.07799062500000001</v>
      </c>
      <c r="J19" s="279"/>
      <c r="K19" s="280">
        <f>SUM(K7:K18)</f>
        <v>0</v>
      </c>
      <c r="O19" s="254">
        <v>4</v>
      </c>
      <c r="BA19" s="281">
        <f>SUM(BA7:BA18)</f>
        <v>0</v>
      </c>
      <c r="BB19" s="281">
        <f>SUM(BB7:BB18)</f>
        <v>0</v>
      </c>
      <c r="BC19" s="281">
        <f>SUM(BC7:BC18)</f>
        <v>0</v>
      </c>
      <c r="BD19" s="281">
        <f>SUM(BD7:BD18)</f>
        <v>0</v>
      </c>
      <c r="BE19" s="281">
        <f>SUM(BE7:BE18)</f>
        <v>0</v>
      </c>
    </row>
    <row r="20" spans="1:15" ht="12.75">
      <c r="A20" s="244" t="s">
        <v>99</v>
      </c>
      <c r="B20" s="245" t="s">
        <v>127</v>
      </c>
      <c r="C20" s="246" t="s">
        <v>128</v>
      </c>
      <c r="D20" s="247"/>
      <c r="E20" s="248"/>
      <c r="F20" s="248"/>
      <c r="G20" s="249"/>
      <c r="H20" s="250"/>
      <c r="I20" s="251"/>
      <c r="J20" s="252"/>
      <c r="K20" s="253"/>
      <c r="O20" s="254">
        <v>1</v>
      </c>
    </row>
    <row r="21" spans="1:80" ht="22.5">
      <c r="A21" s="255">
        <v>8</v>
      </c>
      <c r="B21" s="256" t="s">
        <v>106</v>
      </c>
      <c r="C21" s="257" t="s">
        <v>130</v>
      </c>
      <c r="D21" s="258" t="s">
        <v>131</v>
      </c>
      <c r="E21" s="259">
        <v>88.47</v>
      </c>
      <c r="F21" s="259"/>
      <c r="G21" s="260">
        <f aca="true" t="shared" si="0" ref="G21:G29">E21*F21</f>
        <v>0</v>
      </c>
      <c r="H21" s="261">
        <v>0</v>
      </c>
      <c r="I21" s="262">
        <f aca="true" t="shared" si="1" ref="I21:I29">E21*H21</f>
        <v>0</v>
      </c>
      <c r="J21" s="261">
        <v>0</v>
      </c>
      <c r="K21" s="262">
        <f aca="true" t="shared" si="2" ref="K21:K29">E21*J21</f>
        <v>0</v>
      </c>
      <c r="O21" s="254">
        <v>2</v>
      </c>
      <c r="AA21" s="227">
        <v>1</v>
      </c>
      <c r="AB21" s="227">
        <v>1</v>
      </c>
      <c r="AC21" s="227">
        <v>1</v>
      </c>
      <c r="AZ21" s="227">
        <v>1</v>
      </c>
      <c r="BA21" s="227">
        <f aca="true" t="shared" si="3" ref="BA21:BA29">IF(AZ21=1,G21,0)</f>
        <v>0</v>
      </c>
      <c r="BB21" s="227">
        <f aca="true" t="shared" si="4" ref="BB21:BB29">IF(AZ21=2,G21,0)</f>
        <v>0</v>
      </c>
      <c r="BC21" s="227">
        <f aca="true" t="shared" si="5" ref="BC21:BC29">IF(AZ21=3,G21,0)</f>
        <v>0</v>
      </c>
      <c r="BD21" s="227">
        <f aca="true" t="shared" si="6" ref="BD21:BD29">IF(AZ21=4,G21,0)</f>
        <v>0</v>
      </c>
      <c r="BE21" s="227">
        <f aca="true" t="shared" si="7" ref="BE21:BE29">IF(AZ21=5,G21,0)</f>
        <v>0</v>
      </c>
      <c r="CA21" s="254">
        <v>1</v>
      </c>
      <c r="CB21" s="254">
        <v>1</v>
      </c>
    </row>
    <row r="22" spans="1:80" ht="22.5">
      <c r="A22" s="255">
        <v>9</v>
      </c>
      <c r="B22" s="256" t="s">
        <v>132</v>
      </c>
      <c r="C22" s="257" t="s">
        <v>133</v>
      </c>
      <c r="D22" s="258" t="s">
        <v>110</v>
      </c>
      <c r="E22" s="259">
        <v>1</v>
      </c>
      <c r="F22" s="259">
        <v>0</v>
      </c>
      <c r="G22" s="260">
        <f t="shared" si="0"/>
        <v>0</v>
      </c>
      <c r="H22" s="261">
        <v>0</v>
      </c>
      <c r="I22" s="262">
        <f t="shared" si="1"/>
        <v>0</v>
      </c>
      <c r="J22" s="261">
        <v>0</v>
      </c>
      <c r="K22" s="262">
        <f t="shared" si="2"/>
        <v>0</v>
      </c>
      <c r="O22" s="254">
        <v>2</v>
      </c>
      <c r="AA22" s="227">
        <v>1</v>
      </c>
      <c r="AB22" s="227">
        <v>0</v>
      </c>
      <c r="AC22" s="227">
        <v>0</v>
      </c>
      <c r="AZ22" s="227">
        <v>1</v>
      </c>
      <c r="BA22" s="227">
        <f t="shared" si="3"/>
        <v>0</v>
      </c>
      <c r="BB22" s="227">
        <f t="shared" si="4"/>
        <v>0</v>
      </c>
      <c r="BC22" s="227">
        <f t="shared" si="5"/>
        <v>0</v>
      </c>
      <c r="BD22" s="227">
        <f t="shared" si="6"/>
        <v>0</v>
      </c>
      <c r="BE22" s="227">
        <f t="shared" si="7"/>
        <v>0</v>
      </c>
      <c r="CA22" s="254">
        <v>1</v>
      </c>
      <c r="CB22" s="254">
        <v>0</v>
      </c>
    </row>
    <row r="23" spans="1:80" ht="12.75">
      <c r="A23" s="255">
        <v>10</v>
      </c>
      <c r="B23" s="256" t="s">
        <v>134</v>
      </c>
      <c r="C23" s="257" t="s">
        <v>135</v>
      </c>
      <c r="D23" s="258" t="s">
        <v>102</v>
      </c>
      <c r="E23" s="259">
        <v>2</v>
      </c>
      <c r="F23" s="259"/>
      <c r="G23" s="260">
        <f t="shared" si="0"/>
        <v>0</v>
      </c>
      <c r="H23" s="261">
        <v>0</v>
      </c>
      <c r="I23" s="262">
        <f t="shared" si="1"/>
        <v>0</v>
      </c>
      <c r="J23" s="261">
        <v>0</v>
      </c>
      <c r="K23" s="262">
        <f t="shared" si="2"/>
        <v>0</v>
      </c>
      <c r="O23" s="254">
        <v>2</v>
      </c>
      <c r="AA23" s="227">
        <v>1</v>
      </c>
      <c r="AB23" s="227">
        <v>1</v>
      </c>
      <c r="AC23" s="227">
        <v>1</v>
      </c>
      <c r="AZ23" s="227">
        <v>1</v>
      </c>
      <c r="BA23" s="227">
        <f t="shared" si="3"/>
        <v>0</v>
      </c>
      <c r="BB23" s="227">
        <f t="shared" si="4"/>
        <v>0</v>
      </c>
      <c r="BC23" s="227">
        <f t="shared" si="5"/>
        <v>0</v>
      </c>
      <c r="BD23" s="227">
        <f t="shared" si="6"/>
        <v>0</v>
      </c>
      <c r="BE23" s="227">
        <f t="shared" si="7"/>
        <v>0</v>
      </c>
      <c r="CA23" s="254">
        <v>1</v>
      </c>
      <c r="CB23" s="254">
        <v>1</v>
      </c>
    </row>
    <row r="24" spans="1:80" ht="22.5">
      <c r="A24" s="255">
        <v>11</v>
      </c>
      <c r="B24" s="256" t="s">
        <v>136</v>
      </c>
      <c r="C24" s="257" t="s">
        <v>137</v>
      </c>
      <c r="D24" s="258" t="s">
        <v>131</v>
      </c>
      <c r="E24" s="259">
        <v>88.4</v>
      </c>
      <c r="F24" s="259">
        <v>0</v>
      </c>
      <c r="G24" s="260">
        <f t="shared" si="0"/>
        <v>0</v>
      </c>
      <c r="H24" s="261">
        <v>2E-05</v>
      </c>
      <c r="I24" s="262">
        <f t="shared" si="1"/>
        <v>0.0017680000000000003</v>
      </c>
      <c r="J24" s="261">
        <v>0</v>
      </c>
      <c r="K24" s="262">
        <f t="shared" si="2"/>
        <v>0</v>
      </c>
      <c r="O24" s="254">
        <v>2</v>
      </c>
      <c r="AA24" s="227">
        <v>1</v>
      </c>
      <c r="AB24" s="227">
        <v>1</v>
      </c>
      <c r="AC24" s="227">
        <v>1</v>
      </c>
      <c r="AZ24" s="227">
        <v>1</v>
      </c>
      <c r="BA24" s="227">
        <f t="shared" si="3"/>
        <v>0</v>
      </c>
      <c r="BB24" s="227">
        <f t="shared" si="4"/>
        <v>0</v>
      </c>
      <c r="BC24" s="227">
        <f t="shared" si="5"/>
        <v>0</v>
      </c>
      <c r="BD24" s="227">
        <f t="shared" si="6"/>
        <v>0</v>
      </c>
      <c r="BE24" s="227">
        <f t="shared" si="7"/>
        <v>0</v>
      </c>
      <c r="CA24" s="254">
        <v>1</v>
      </c>
      <c r="CB24" s="254">
        <v>1</v>
      </c>
    </row>
    <row r="25" spans="1:80" ht="12.75">
      <c r="A25" s="255">
        <v>12</v>
      </c>
      <c r="B25" s="256" t="s">
        <v>138</v>
      </c>
      <c r="C25" s="257" t="s">
        <v>139</v>
      </c>
      <c r="D25" s="258" t="s">
        <v>110</v>
      </c>
      <c r="E25" s="259">
        <v>1</v>
      </c>
      <c r="F25" s="259"/>
      <c r="G25" s="260">
        <f t="shared" si="0"/>
        <v>0</v>
      </c>
      <c r="H25" s="261">
        <v>0</v>
      </c>
      <c r="I25" s="262">
        <f t="shared" si="1"/>
        <v>0</v>
      </c>
      <c r="J25" s="261">
        <v>0</v>
      </c>
      <c r="K25" s="262">
        <f t="shared" si="2"/>
        <v>0</v>
      </c>
      <c r="O25" s="254">
        <v>2</v>
      </c>
      <c r="AA25" s="227">
        <v>1</v>
      </c>
      <c r="AB25" s="227">
        <v>1</v>
      </c>
      <c r="AC25" s="227">
        <v>1</v>
      </c>
      <c r="AZ25" s="227">
        <v>1</v>
      </c>
      <c r="BA25" s="227">
        <f t="shared" si="3"/>
        <v>0</v>
      </c>
      <c r="BB25" s="227">
        <f t="shared" si="4"/>
        <v>0</v>
      </c>
      <c r="BC25" s="227">
        <f t="shared" si="5"/>
        <v>0</v>
      </c>
      <c r="BD25" s="227">
        <f t="shared" si="6"/>
        <v>0</v>
      </c>
      <c r="BE25" s="227">
        <f t="shared" si="7"/>
        <v>0</v>
      </c>
      <c r="CA25" s="254">
        <v>1</v>
      </c>
      <c r="CB25" s="254">
        <v>1</v>
      </c>
    </row>
    <row r="26" spans="1:80" ht="22.5">
      <c r="A26" s="255">
        <v>13</v>
      </c>
      <c r="B26" s="256" t="s">
        <v>140</v>
      </c>
      <c r="C26" s="257" t="s">
        <v>141</v>
      </c>
      <c r="D26" s="258" t="s">
        <v>142</v>
      </c>
      <c r="E26" s="259">
        <v>29.5</v>
      </c>
      <c r="F26" s="259">
        <v>0</v>
      </c>
      <c r="G26" s="260">
        <f t="shared" si="0"/>
        <v>0</v>
      </c>
      <c r="H26" s="261">
        <v>0.00869</v>
      </c>
      <c r="I26" s="262">
        <f t="shared" si="1"/>
        <v>0.256355</v>
      </c>
      <c r="J26" s="261">
        <v>0</v>
      </c>
      <c r="K26" s="262">
        <f t="shared" si="2"/>
        <v>0</v>
      </c>
      <c r="O26" s="254">
        <v>2</v>
      </c>
      <c r="AA26" s="227">
        <v>2</v>
      </c>
      <c r="AB26" s="227">
        <v>1</v>
      </c>
      <c r="AC26" s="227">
        <v>1</v>
      </c>
      <c r="AZ26" s="227">
        <v>1</v>
      </c>
      <c r="BA26" s="227">
        <f t="shared" si="3"/>
        <v>0</v>
      </c>
      <c r="BB26" s="227">
        <f t="shared" si="4"/>
        <v>0</v>
      </c>
      <c r="BC26" s="227">
        <f t="shared" si="5"/>
        <v>0</v>
      </c>
      <c r="BD26" s="227">
        <f t="shared" si="6"/>
        <v>0</v>
      </c>
      <c r="BE26" s="227">
        <f t="shared" si="7"/>
        <v>0</v>
      </c>
      <c r="CA26" s="254">
        <v>2</v>
      </c>
      <c r="CB26" s="254">
        <v>1</v>
      </c>
    </row>
    <row r="27" spans="1:80" ht="22.5">
      <c r="A27" s="255">
        <v>14</v>
      </c>
      <c r="B27" s="256" t="s">
        <v>143</v>
      </c>
      <c r="C27" s="257" t="s">
        <v>144</v>
      </c>
      <c r="D27" s="258" t="s">
        <v>117</v>
      </c>
      <c r="E27" s="259">
        <v>1.8</v>
      </c>
      <c r="F27" s="259"/>
      <c r="G27" s="260">
        <f t="shared" si="0"/>
        <v>0</v>
      </c>
      <c r="H27" s="261">
        <v>0</v>
      </c>
      <c r="I27" s="262">
        <f t="shared" si="1"/>
        <v>0</v>
      </c>
      <c r="J27" s="261">
        <v>0</v>
      </c>
      <c r="K27" s="262">
        <f t="shared" si="2"/>
        <v>0</v>
      </c>
      <c r="O27" s="254">
        <v>2</v>
      </c>
      <c r="AA27" s="227">
        <v>2</v>
      </c>
      <c r="AB27" s="227">
        <v>1</v>
      </c>
      <c r="AC27" s="227">
        <v>1</v>
      </c>
      <c r="AZ27" s="227">
        <v>1</v>
      </c>
      <c r="BA27" s="227">
        <f t="shared" si="3"/>
        <v>0</v>
      </c>
      <c r="BB27" s="227">
        <f t="shared" si="4"/>
        <v>0</v>
      </c>
      <c r="BC27" s="227">
        <f t="shared" si="5"/>
        <v>0</v>
      </c>
      <c r="BD27" s="227">
        <f t="shared" si="6"/>
        <v>0</v>
      </c>
      <c r="BE27" s="227">
        <f t="shared" si="7"/>
        <v>0</v>
      </c>
      <c r="CA27" s="254">
        <v>2</v>
      </c>
      <c r="CB27" s="254">
        <v>1</v>
      </c>
    </row>
    <row r="28" spans="1:80" ht="22.5">
      <c r="A28" s="255">
        <v>15</v>
      </c>
      <c r="B28" s="256" t="s">
        <v>145</v>
      </c>
      <c r="C28" s="257" t="s">
        <v>146</v>
      </c>
      <c r="D28" s="258" t="s">
        <v>142</v>
      </c>
      <c r="E28" s="259">
        <v>29.5</v>
      </c>
      <c r="F28" s="259"/>
      <c r="G28" s="260">
        <f t="shared" si="0"/>
        <v>0</v>
      </c>
      <c r="H28" s="261">
        <v>0</v>
      </c>
      <c r="I28" s="262">
        <f t="shared" si="1"/>
        <v>0</v>
      </c>
      <c r="J28" s="261">
        <v>0</v>
      </c>
      <c r="K28" s="262">
        <f t="shared" si="2"/>
        <v>0</v>
      </c>
      <c r="O28" s="254">
        <v>2</v>
      </c>
      <c r="AA28" s="227">
        <v>2</v>
      </c>
      <c r="AB28" s="227">
        <v>1</v>
      </c>
      <c r="AC28" s="227">
        <v>1</v>
      </c>
      <c r="AZ28" s="227">
        <v>1</v>
      </c>
      <c r="BA28" s="227">
        <f t="shared" si="3"/>
        <v>0</v>
      </c>
      <c r="BB28" s="227">
        <f t="shared" si="4"/>
        <v>0</v>
      </c>
      <c r="BC28" s="227">
        <f t="shared" si="5"/>
        <v>0</v>
      </c>
      <c r="BD28" s="227">
        <f t="shared" si="6"/>
        <v>0</v>
      </c>
      <c r="BE28" s="227">
        <f t="shared" si="7"/>
        <v>0</v>
      </c>
      <c r="CA28" s="254">
        <v>2</v>
      </c>
      <c r="CB28" s="254">
        <v>1</v>
      </c>
    </row>
    <row r="29" spans="1:80" ht="22.5">
      <c r="A29" s="255">
        <v>16</v>
      </c>
      <c r="B29" s="256" t="s">
        <v>147</v>
      </c>
      <c r="C29" s="257" t="s">
        <v>148</v>
      </c>
      <c r="D29" s="258" t="s">
        <v>117</v>
      </c>
      <c r="E29" s="259">
        <v>0.2798</v>
      </c>
      <c r="F29" s="259"/>
      <c r="G29" s="260">
        <f t="shared" si="0"/>
        <v>0</v>
      </c>
      <c r="H29" s="261">
        <v>1.77756</v>
      </c>
      <c r="I29" s="262">
        <f t="shared" si="1"/>
        <v>0.497361288</v>
      </c>
      <c r="J29" s="261">
        <v>0</v>
      </c>
      <c r="K29" s="262">
        <f t="shared" si="2"/>
        <v>0</v>
      </c>
      <c r="O29" s="254">
        <v>2</v>
      </c>
      <c r="AA29" s="227">
        <v>2</v>
      </c>
      <c r="AB29" s="227">
        <v>1</v>
      </c>
      <c r="AC29" s="227">
        <v>1</v>
      </c>
      <c r="AZ29" s="227">
        <v>1</v>
      </c>
      <c r="BA29" s="227">
        <f t="shared" si="3"/>
        <v>0</v>
      </c>
      <c r="BB29" s="227">
        <f t="shared" si="4"/>
        <v>0</v>
      </c>
      <c r="BC29" s="227">
        <f t="shared" si="5"/>
        <v>0</v>
      </c>
      <c r="BD29" s="227">
        <f t="shared" si="6"/>
        <v>0</v>
      </c>
      <c r="BE29" s="227">
        <f t="shared" si="7"/>
        <v>0</v>
      </c>
      <c r="CA29" s="254">
        <v>2</v>
      </c>
      <c r="CB29" s="254">
        <v>1</v>
      </c>
    </row>
    <row r="30" spans="1:15" ht="12.75">
      <c r="A30" s="263"/>
      <c r="B30" s="266"/>
      <c r="C30" s="320" t="s">
        <v>149</v>
      </c>
      <c r="D30" s="321"/>
      <c r="E30" s="267">
        <v>0.2798</v>
      </c>
      <c r="F30" s="268"/>
      <c r="G30" s="269"/>
      <c r="H30" s="270"/>
      <c r="I30" s="264"/>
      <c r="J30" s="271"/>
      <c r="K30" s="264"/>
      <c r="M30" s="265" t="s">
        <v>149</v>
      </c>
      <c r="O30" s="254"/>
    </row>
    <row r="31" spans="1:80" ht="22.5">
      <c r="A31" s="255">
        <v>17</v>
      </c>
      <c r="B31" s="256" t="s">
        <v>150</v>
      </c>
      <c r="C31" s="257" t="s">
        <v>151</v>
      </c>
      <c r="D31" s="258" t="s">
        <v>131</v>
      </c>
      <c r="E31" s="259">
        <v>88.3948</v>
      </c>
      <c r="F31" s="259">
        <v>0</v>
      </c>
      <c r="G31" s="260">
        <f>E31*F31</f>
        <v>0</v>
      </c>
      <c r="H31" s="261">
        <v>0.05137</v>
      </c>
      <c r="I31" s="262">
        <f>E31*H31</f>
        <v>4.540840876</v>
      </c>
      <c r="J31" s="261">
        <v>-0.061</v>
      </c>
      <c r="K31" s="262">
        <f>E31*J31</f>
        <v>-5.3920828</v>
      </c>
      <c r="O31" s="254">
        <v>2</v>
      </c>
      <c r="AA31" s="227">
        <v>2</v>
      </c>
      <c r="AB31" s="227">
        <v>1</v>
      </c>
      <c r="AC31" s="227">
        <v>1</v>
      </c>
      <c r="AZ31" s="227">
        <v>1</v>
      </c>
      <c r="BA31" s="227">
        <f>IF(AZ31=1,G31,0)</f>
        <v>0</v>
      </c>
      <c r="BB31" s="227">
        <f>IF(AZ31=2,G31,0)</f>
        <v>0</v>
      </c>
      <c r="BC31" s="227">
        <f>IF(AZ31=3,G31,0)</f>
        <v>0</v>
      </c>
      <c r="BD31" s="227">
        <f>IF(AZ31=4,G31,0)</f>
        <v>0</v>
      </c>
      <c r="BE31" s="227">
        <f>IF(AZ31=5,G31,0)</f>
        <v>0</v>
      </c>
      <c r="CA31" s="254">
        <v>2</v>
      </c>
      <c r="CB31" s="254">
        <v>1</v>
      </c>
    </row>
    <row r="32" spans="1:15" ht="12.75">
      <c r="A32" s="263"/>
      <c r="B32" s="266"/>
      <c r="C32" s="320" t="s">
        <v>152</v>
      </c>
      <c r="D32" s="321"/>
      <c r="E32" s="267">
        <v>88.3948</v>
      </c>
      <c r="F32" s="268"/>
      <c r="G32" s="269"/>
      <c r="H32" s="270"/>
      <c r="I32" s="264"/>
      <c r="J32" s="271"/>
      <c r="K32" s="264"/>
      <c r="M32" s="265" t="s">
        <v>152</v>
      </c>
      <c r="O32" s="254"/>
    </row>
    <row r="33" spans="1:80" ht="22.5">
      <c r="A33" s="255">
        <v>18</v>
      </c>
      <c r="B33" s="256" t="s">
        <v>153</v>
      </c>
      <c r="C33" s="257" t="s">
        <v>154</v>
      </c>
      <c r="D33" s="258" t="s">
        <v>131</v>
      </c>
      <c r="E33" s="259">
        <v>88.3948</v>
      </c>
      <c r="F33" s="259"/>
      <c r="G33" s="260">
        <f>E33*F33</f>
        <v>0</v>
      </c>
      <c r="H33" s="261">
        <v>0.02752</v>
      </c>
      <c r="I33" s="262">
        <f>E33*H33</f>
        <v>2.432624896</v>
      </c>
      <c r="J33" s="261">
        <v>0</v>
      </c>
      <c r="K33" s="262">
        <f>E33*J33</f>
        <v>0</v>
      </c>
      <c r="O33" s="254">
        <v>2</v>
      </c>
      <c r="AA33" s="227">
        <v>2</v>
      </c>
      <c r="AB33" s="227">
        <v>1</v>
      </c>
      <c r="AC33" s="227">
        <v>1</v>
      </c>
      <c r="AZ33" s="227">
        <v>1</v>
      </c>
      <c r="BA33" s="227">
        <f>IF(AZ33=1,G33,0)</f>
        <v>0</v>
      </c>
      <c r="BB33" s="227">
        <f>IF(AZ33=2,G33,0)</f>
        <v>0</v>
      </c>
      <c r="BC33" s="227">
        <f>IF(AZ33=3,G33,0)</f>
        <v>0</v>
      </c>
      <c r="BD33" s="227">
        <f>IF(AZ33=4,G33,0)</f>
        <v>0</v>
      </c>
      <c r="BE33" s="227">
        <f>IF(AZ33=5,G33,0)</f>
        <v>0</v>
      </c>
      <c r="CA33" s="254">
        <v>2</v>
      </c>
      <c r="CB33" s="254">
        <v>1</v>
      </c>
    </row>
    <row r="34" spans="1:15" ht="12.75">
      <c r="A34" s="263"/>
      <c r="B34" s="266"/>
      <c r="C34" s="320" t="s">
        <v>152</v>
      </c>
      <c r="D34" s="321"/>
      <c r="E34" s="267">
        <v>88.3948</v>
      </c>
      <c r="F34" s="268"/>
      <c r="G34" s="269"/>
      <c r="H34" s="270"/>
      <c r="I34" s="264"/>
      <c r="J34" s="271"/>
      <c r="K34" s="264"/>
      <c r="M34" s="265" t="s">
        <v>152</v>
      </c>
      <c r="O34" s="254"/>
    </row>
    <row r="35" spans="1:80" ht="22.5">
      <c r="A35" s="255">
        <v>19</v>
      </c>
      <c r="B35" s="256" t="s">
        <v>155</v>
      </c>
      <c r="C35" s="257" t="s">
        <v>184</v>
      </c>
      <c r="D35" s="258" t="s">
        <v>142</v>
      </c>
      <c r="E35" s="259">
        <v>29.5</v>
      </c>
      <c r="F35" s="259"/>
      <c r="G35" s="260">
        <f>E35*F35</f>
        <v>0</v>
      </c>
      <c r="H35" s="261">
        <v>1.56645</v>
      </c>
      <c r="I35" s="262">
        <f>E35*H35</f>
        <v>46.210274999999996</v>
      </c>
      <c r="J35" s="261">
        <v>0</v>
      </c>
      <c r="K35" s="262">
        <f>E35*J35</f>
        <v>0</v>
      </c>
      <c r="O35" s="254">
        <v>2</v>
      </c>
      <c r="AA35" s="227">
        <v>2</v>
      </c>
      <c r="AB35" s="227">
        <v>1</v>
      </c>
      <c r="AC35" s="227">
        <v>1</v>
      </c>
      <c r="AZ35" s="227">
        <v>1</v>
      </c>
      <c r="BA35" s="227">
        <f>IF(AZ35=1,G35,0)</f>
        <v>0</v>
      </c>
      <c r="BB35" s="227">
        <f>IF(AZ35=2,G35,0)</f>
        <v>0</v>
      </c>
      <c r="BC35" s="227">
        <f>IF(AZ35=3,G35,0)</f>
        <v>0</v>
      </c>
      <c r="BD35" s="227">
        <f>IF(AZ35=4,G35,0)</f>
        <v>0</v>
      </c>
      <c r="BE35" s="227">
        <f>IF(AZ35=5,G35,0)</f>
        <v>0</v>
      </c>
      <c r="CA35" s="254">
        <v>2</v>
      </c>
      <c r="CB35" s="254">
        <v>1</v>
      </c>
    </row>
    <row r="36" spans="1:80" ht="22.5">
      <c r="A36" s="255">
        <v>20</v>
      </c>
      <c r="B36" s="256" t="s">
        <v>156</v>
      </c>
      <c r="C36" s="257" t="s">
        <v>157</v>
      </c>
      <c r="D36" s="258" t="s">
        <v>158</v>
      </c>
      <c r="E36" s="259">
        <v>3</v>
      </c>
      <c r="F36" s="259"/>
      <c r="G36" s="260">
        <f>E36*F36</f>
        <v>0</v>
      </c>
      <c r="H36" s="261">
        <v>3.26681</v>
      </c>
      <c r="I36" s="262">
        <f>E36*H36</f>
        <v>9.80043</v>
      </c>
      <c r="J36" s="261">
        <v>0</v>
      </c>
      <c r="K36" s="262">
        <f>E36*J36</f>
        <v>0</v>
      </c>
      <c r="O36" s="254">
        <v>2</v>
      </c>
      <c r="AA36" s="227">
        <v>2</v>
      </c>
      <c r="AB36" s="227">
        <v>1</v>
      </c>
      <c r="AC36" s="227">
        <v>1</v>
      </c>
      <c r="AZ36" s="227">
        <v>1</v>
      </c>
      <c r="BA36" s="227">
        <f>IF(AZ36=1,G36,0)</f>
        <v>0</v>
      </c>
      <c r="BB36" s="227">
        <f>IF(AZ36=2,G36,0)</f>
        <v>0</v>
      </c>
      <c r="BC36" s="227">
        <f>IF(AZ36=3,G36,0)</f>
        <v>0</v>
      </c>
      <c r="BD36" s="227">
        <f>IF(AZ36=4,G36,0)</f>
        <v>0</v>
      </c>
      <c r="BE36" s="227">
        <f>IF(AZ36=5,G36,0)</f>
        <v>0</v>
      </c>
      <c r="CA36" s="254">
        <v>2</v>
      </c>
      <c r="CB36" s="254">
        <v>1</v>
      </c>
    </row>
    <row r="37" spans="1:57" ht="12.75">
      <c r="A37" s="272"/>
      <c r="B37" s="273" t="s">
        <v>103</v>
      </c>
      <c r="C37" s="274" t="s">
        <v>129</v>
      </c>
      <c r="D37" s="275"/>
      <c r="E37" s="276"/>
      <c r="F37" s="277"/>
      <c r="G37" s="278">
        <f>SUM(G20:G36)</f>
        <v>0</v>
      </c>
      <c r="H37" s="279"/>
      <c r="I37" s="280">
        <f>SUM(I20:I36)</f>
        <v>63.73965506</v>
      </c>
      <c r="J37" s="279"/>
      <c r="K37" s="280">
        <f>SUM(K20:K36)</f>
        <v>-5.3920828</v>
      </c>
      <c r="O37" s="254">
        <v>4</v>
      </c>
      <c r="BA37" s="281">
        <f>SUM(BA20:BA36)</f>
        <v>0</v>
      </c>
      <c r="BB37" s="281">
        <f>SUM(BB20:BB36)</f>
        <v>0</v>
      </c>
      <c r="BC37" s="281">
        <f>SUM(BC20:BC36)</f>
        <v>0</v>
      </c>
      <c r="BD37" s="281">
        <f>SUM(BD20:BD36)</f>
        <v>0</v>
      </c>
      <c r="BE37" s="281">
        <f>SUM(BE20:BE36)</f>
        <v>0</v>
      </c>
    </row>
    <row r="38" spans="1:15" ht="12.75">
      <c r="A38" s="244" t="s">
        <v>99</v>
      </c>
      <c r="B38" s="245" t="s">
        <v>159</v>
      </c>
      <c r="C38" s="246" t="s">
        <v>160</v>
      </c>
      <c r="D38" s="247"/>
      <c r="E38" s="248"/>
      <c r="F38" s="248"/>
      <c r="G38" s="249"/>
      <c r="H38" s="250"/>
      <c r="I38" s="251"/>
      <c r="J38" s="252"/>
      <c r="K38" s="253"/>
      <c r="O38" s="254">
        <v>1</v>
      </c>
    </row>
    <row r="39" spans="1:80" ht="22.5">
      <c r="A39" s="255">
        <v>21</v>
      </c>
      <c r="B39" s="256" t="s">
        <v>162</v>
      </c>
      <c r="C39" s="257" t="s">
        <v>163</v>
      </c>
      <c r="D39" s="258" t="s">
        <v>131</v>
      </c>
      <c r="E39" s="259">
        <v>9.35</v>
      </c>
      <c r="F39" s="259"/>
      <c r="G39" s="260">
        <f>E39*F39</f>
        <v>0</v>
      </c>
      <c r="H39" s="261">
        <v>0.96396</v>
      </c>
      <c r="I39" s="262">
        <f>E39*H39</f>
        <v>9.013026</v>
      </c>
      <c r="J39" s="261">
        <v>0</v>
      </c>
      <c r="K39" s="262">
        <f>E39*J39</f>
        <v>0</v>
      </c>
      <c r="O39" s="254">
        <v>2</v>
      </c>
      <c r="AA39" s="227">
        <v>2</v>
      </c>
      <c r="AB39" s="227">
        <v>1</v>
      </c>
      <c r="AC39" s="227">
        <v>1</v>
      </c>
      <c r="AZ39" s="227">
        <v>1</v>
      </c>
      <c r="BA39" s="227">
        <f>IF(AZ39=1,G39,0)</f>
        <v>0</v>
      </c>
      <c r="BB39" s="227">
        <f>IF(AZ39=2,G39,0)</f>
        <v>0</v>
      </c>
      <c r="BC39" s="227">
        <f>IF(AZ39=3,G39,0)</f>
        <v>0</v>
      </c>
      <c r="BD39" s="227">
        <f>IF(AZ39=4,G39,0)</f>
        <v>0</v>
      </c>
      <c r="BE39" s="227">
        <f>IF(AZ39=5,G39,0)</f>
        <v>0</v>
      </c>
      <c r="CA39" s="254">
        <v>2</v>
      </c>
      <c r="CB39" s="254">
        <v>1</v>
      </c>
    </row>
    <row r="40" spans="1:15" ht="12.75">
      <c r="A40" s="263"/>
      <c r="B40" s="266"/>
      <c r="C40" s="320" t="s">
        <v>164</v>
      </c>
      <c r="D40" s="321"/>
      <c r="E40" s="267">
        <v>9.35</v>
      </c>
      <c r="F40" s="268"/>
      <c r="G40" s="269"/>
      <c r="H40" s="270"/>
      <c r="I40" s="264"/>
      <c r="J40" s="271"/>
      <c r="K40" s="264"/>
      <c r="M40" s="265" t="s">
        <v>164</v>
      </c>
      <c r="O40" s="254"/>
    </row>
    <row r="41" spans="1:57" ht="12.75">
      <c r="A41" s="272"/>
      <c r="B41" s="273" t="s">
        <v>103</v>
      </c>
      <c r="C41" s="274" t="s">
        <v>161</v>
      </c>
      <c r="D41" s="275"/>
      <c r="E41" s="276"/>
      <c r="F41" s="277"/>
      <c r="G41" s="278">
        <f>SUM(G38:G40)</f>
        <v>0</v>
      </c>
      <c r="H41" s="279"/>
      <c r="I41" s="280">
        <f>SUM(I38:I40)</f>
        <v>9.013026</v>
      </c>
      <c r="J41" s="279"/>
      <c r="K41" s="280">
        <f>SUM(K38:K40)</f>
        <v>0</v>
      </c>
      <c r="O41" s="254">
        <v>4</v>
      </c>
      <c r="BA41" s="281">
        <f>SUM(BA38:BA40)</f>
        <v>0</v>
      </c>
      <c r="BB41" s="281">
        <f>SUM(BB38:BB40)</f>
        <v>0</v>
      </c>
      <c r="BC41" s="281">
        <f>SUM(BC38:BC40)</f>
        <v>0</v>
      </c>
      <c r="BD41" s="281">
        <f>SUM(BD38:BD40)</f>
        <v>0</v>
      </c>
      <c r="BE41" s="281">
        <f>SUM(BE38:BE40)</f>
        <v>0</v>
      </c>
    </row>
    <row r="42" spans="1:15" ht="12.75">
      <c r="A42" s="244" t="s">
        <v>99</v>
      </c>
      <c r="B42" s="245" t="s">
        <v>165</v>
      </c>
      <c r="C42" s="246" t="s">
        <v>166</v>
      </c>
      <c r="D42" s="247"/>
      <c r="E42" s="248"/>
      <c r="F42" s="248"/>
      <c r="G42" s="249"/>
      <c r="H42" s="250"/>
      <c r="I42" s="251"/>
      <c r="J42" s="252"/>
      <c r="K42" s="253"/>
      <c r="O42" s="254">
        <v>1</v>
      </c>
    </row>
    <row r="43" spans="1:80" ht="12.75">
      <c r="A43" s="255">
        <v>22</v>
      </c>
      <c r="B43" s="256" t="s">
        <v>168</v>
      </c>
      <c r="C43" s="257" t="s">
        <v>169</v>
      </c>
      <c r="D43" s="258" t="s">
        <v>170</v>
      </c>
      <c r="E43" s="259">
        <v>110</v>
      </c>
      <c r="F43" s="259">
        <v>0</v>
      </c>
      <c r="G43" s="260">
        <f>E43*F43</f>
        <v>0</v>
      </c>
      <c r="H43" s="261">
        <v>0</v>
      </c>
      <c r="I43" s="262">
        <f>E43*H43</f>
        <v>0</v>
      </c>
      <c r="J43" s="261">
        <v>0</v>
      </c>
      <c r="K43" s="262">
        <f>E43*J43</f>
        <v>0</v>
      </c>
      <c r="O43" s="254">
        <v>2</v>
      </c>
      <c r="AA43" s="227">
        <v>1</v>
      </c>
      <c r="AB43" s="227">
        <v>1</v>
      </c>
      <c r="AC43" s="227">
        <v>1</v>
      </c>
      <c r="AZ43" s="227">
        <v>2</v>
      </c>
      <c r="BA43" s="227">
        <f>IF(AZ43=1,G43,0)</f>
        <v>0</v>
      </c>
      <c r="BB43" s="227">
        <f>IF(AZ43=2,G43,0)</f>
        <v>0</v>
      </c>
      <c r="BC43" s="227">
        <f>IF(AZ43=3,G43,0)</f>
        <v>0</v>
      </c>
      <c r="BD43" s="227">
        <f>IF(AZ43=4,G43,0)</f>
        <v>0</v>
      </c>
      <c r="BE43" s="227">
        <f>IF(AZ43=5,G43,0)</f>
        <v>0</v>
      </c>
      <c r="CA43" s="254">
        <v>1</v>
      </c>
      <c r="CB43" s="254">
        <v>1</v>
      </c>
    </row>
    <row r="44" spans="1:57" ht="12.75">
      <c r="A44" s="272"/>
      <c r="B44" s="273" t="s">
        <v>103</v>
      </c>
      <c r="C44" s="274" t="s">
        <v>167</v>
      </c>
      <c r="D44" s="275"/>
      <c r="E44" s="276"/>
      <c r="F44" s="277"/>
      <c r="G44" s="278">
        <f>SUM(G42:G43)</f>
        <v>0</v>
      </c>
      <c r="H44" s="279"/>
      <c r="I44" s="280">
        <f>SUM(I42:I43)</f>
        <v>0</v>
      </c>
      <c r="J44" s="279"/>
      <c r="K44" s="280">
        <f>SUM(K42:K43)</f>
        <v>0</v>
      </c>
      <c r="O44" s="254">
        <v>4</v>
      </c>
      <c r="BA44" s="281">
        <f>SUM(BA42:BA43)</f>
        <v>0</v>
      </c>
      <c r="BB44" s="281">
        <f>SUM(BB42:BB43)</f>
        <v>0</v>
      </c>
      <c r="BC44" s="281">
        <f>SUM(BC42:BC43)</f>
        <v>0</v>
      </c>
      <c r="BD44" s="281">
        <f>SUM(BD42:BD43)</f>
        <v>0</v>
      </c>
      <c r="BE44" s="281">
        <f>SUM(BE42:BE43)</f>
        <v>0</v>
      </c>
    </row>
    <row r="45" ht="12.75">
      <c r="E45" s="227"/>
    </row>
    <row r="46" ht="12.75">
      <c r="E46" s="227"/>
    </row>
    <row r="47" ht="12.75">
      <c r="E47" s="227"/>
    </row>
    <row r="48" ht="12.75">
      <c r="E48" s="227"/>
    </row>
    <row r="49" ht="12.75">
      <c r="E49" s="227"/>
    </row>
    <row r="50" ht="12.75">
      <c r="E50" s="227"/>
    </row>
    <row r="51" ht="12.75">
      <c r="E51" s="227"/>
    </row>
    <row r="52" ht="12.75">
      <c r="E52" s="227"/>
    </row>
    <row r="53" ht="12.75">
      <c r="E53" s="227"/>
    </row>
    <row r="54" ht="12.75">
      <c r="E54" s="227"/>
    </row>
    <row r="55" ht="12.75">
      <c r="E55" s="227"/>
    </row>
    <row r="56" ht="12.75">
      <c r="E56" s="227"/>
    </row>
    <row r="57" ht="12.75">
      <c r="E57" s="227"/>
    </row>
    <row r="58" ht="12.75">
      <c r="E58" s="227"/>
    </row>
    <row r="59" ht="12.75">
      <c r="E59" s="227"/>
    </row>
    <row r="60" ht="12.75">
      <c r="E60" s="227"/>
    </row>
    <row r="61" ht="12.75">
      <c r="E61" s="227"/>
    </row>
    <row r="62" ht="12.75">
      <c r="E62" s="227"/>
    </row>
    <row r="63" ht="12.75">
      <c r="E63" s="227"/>
    </row>
    <row r="64" ht="12.75">
      <c r="E64" s="227"/>
    </row>
    <row r="65" ht="12.75">
      <c r="E65" s="227"/>
    </row>
    <row r="66" ht="12.75">
      <c r="E66" s="227"/>
    </row>
    <row r="67" ht="12.75">
      <c r="E67" s="227"/>
    </row>
    <row r="68" spans="1:7" ht="12.75">
      <c r="A68" s="271"/>
      <c r="B68" s="271"/>
      <c r="C68" s="271"/>
      <c r="D68" s="271"/>
      <c r="E68" s="271"/>
      <c r="F68" s="271"/>
      <c r="G68" s="271"/>
    </row>
    <row r="69" spans="1:7" ht="12.75">
      <c r="A69" s="271"/>
      <c r="B69" s="271"/>
      <c r="C69" s="271"/>
      <c r="D69" s="271"/>
      <c r="E69" s="271"/>
      <c r="F69" s="271"/>
      <c r="G69" s="271"/>
    </row>
    <row r="70" spans="1:7" ht="12.75">
      <c r="A70" s="271"/>
      <c r="B70" s="271"/>
      <c r="C70" s="271"/>
      <c r="D70" s="271"/>
      <c r="E70" s="271"/>
      <c r="F70" s="271"/>
      <c r="G70" s="271"/>
    </row>
    <row r="71" spans="1:7" ht="12.75">
      <c r="A71" s="271"/>
      <c r="B71" s="271"/>
      <c r="C71" s="271"/>
      <c r="D71" s="271"/>
      <c r="E71" s="271"/>
      <c r="F71" s="271"/>
      <c r="G71" s="271"/>
    </row>
    <row r="72" ht="12.75">
      <c r="E72" s="227"/>
    </row>
    <row r="73" ht="12.75">
      <c r="E73" s="227"/>
    </row>
    <row r="74" ht="12.75">
      <c r="E74" s="227"/>
    </row>
    <row r="75" ht="12.75">
      <c r="E75" s="227"/>
    </row>
    <row r="76" ht="12.75">
      <c r="E76" s="227"/>
    </row>
    <row r="77" ht="12.75">
      <c r="E77" s="227"/>
    </row>
    <row r="78" ht="12.75">
      <c r="E78" s="227"/>
    </row>
    <row r="79" ht="12.75">
      <c r="E79" s="227"/>
    </row>
    <row r="80" ht="12.75">
      <c r="E80" s="227"/>
    </row>
    <row r="81" ht="12.75">
      <c r="E81" s="227"/>
    </row>
    <row r="82" ht="12.75">
      <c r="E82" s="227"/>
    </row>
    <row r="83" ht="12.75">
      <c r="E83" s="227"/>
    </row>
    <row r="84" ht="12.75">
      <c r="E84" s="227"/>
    </row>
    <row r="85" ht="12.75">
      <c r="E85" s="227"/>
    </row>
    <row r="86" ht="12.75">
      <c r="E86" s="227"/>
    </row>
    <row r="87" ht="12.75">
      <c r="E87" s="227"/>
    </row>
    <row r="88" ht="12.75">
      <c r="E88" s="227"/>
    </row>
    <row r="89" ht="12.75">
      <c r="E89" s="227"/>
    </row>
    <row r="90" ht="12.75">
      <c r="E90" s="227"/>
    </row>
    <row r="91" ht="12.75">
      <c r="E91" s="227"/>
    </row>
    <row r="92" ht="12.75">
      <c r="E92" s="227"/>
    </row>
    <row r="93" ht="12.75">
      <c r="E93" s="227"/>
    </row>
    <row r="94" ht="12.75">
      <c r="E94" s="227"/>
    </row>
    <row r="95" ht="12.75">
      <c r="E95" s="227"/>
    </row>
    <row r="96" ht="12.75">
      <c r="E96" s="227"/>
    </row>
    <row r="97" ht="12.75">
      <c r="E97" s="227"/>
    </row>
    <row r="98" ht="12.75">
      <c r="E98" s="227"/>
    </row>
    <row r="99" ht="12.75">
      <c r="E99" s="227"/>
    </row>
    <row r="100" ht="12.75">
      <c r="E100" s="227"/>
    </row>
    <row r="101" ht="12.75">
      <c r="E101" s="227"/>
    </row>
    <row r="102" ht="12.75">
      <c r="E102" s="227"/>
    </row>
    <row r="103" spans="1:2" ht="12.75">
      <c r="A103" s="282"/>
      <c r="B103" s="282"/>
    </row>
    <row r="104" spans="1:7" ht="12.75">
      <c r="A104" s="271"/>
      <c r="B104" s="271"/>
      <c r="C104" s="283"/>
      <c r="D104" s="283"/>
      <c r="E104" s="284"/>
      <c r="F104" s="283"/>
      <c r="G104" s="285"/>
    </row>
    <row r="105" spans="1:7" ht="12.75">
      <c r="A105" s="286"/>
      <c r="B105" s="286"/>
      <c r="C105" s="271"/>
      <c r="D105" s="271"/>
      <c r="E105" s="287"/>
      <c r="F105" s="271"/>
      <c r="G105" s="271"/>
    </row>
    <row r="106" spans="1:7" ht="12.75">
      <c r="A106" s="271"/>
      <c r="B106" s="271"/>
      <c r="C106" s="271"/>
      <c r="D106" s="271"/>
      <c r="E106" s="287"/>
      <c r="F106" s="271"/>
      <c r="G106" s="271"/>
    </row>
    <row r="107" spans="1:7" ht="12.75">
      <c r="A107" s="271"/>
      <c r="B107" s="271"/>
      <c r="C107" s="271"/>
      <c r="D107" s="271"/>
      <c r="E107" s="287"/>
      <c r="F107" s="271"/>
      <c r="G107" s="271"/>
    </row>
    <row r="108" spans="1:7" ht="12.75">
      <c r="A108" s="271"/>
      <c r="B108" s="271"/>
      <c r="C108" s="271"/>
      <c r="D108" s="271"/>
      <c r="E108" s="287"/>
      <c r="F108" s="271"/>
      <c r="G108" s="271"/>
    </row>
    <row r="109" spans="1:7" ht="12.75">
      <c r="A109" s="271"/>
      <c r="B109" s="271"/>
      <c r="C109" s="271"/>
      <c r="D109" s="271"/>
      <c r="E109" s="287"/>
      <c r="F109" s="271"/>
      <c r="G109" s="271"/>
    </row>
    <row r="110" spans="1:7" ht="12.75">
      <c r="A110" s="271"/>
      <c r="B110" s="271"/>
      <c r="C110" s="271"/>
      <c r="D110" s="271"/>
      <c r="E110" s="287"/>
      <c r="F110" s="271"/>
      <c r="G110" s="271"/>
    </row>
    <row r="111" spans="1:7" ht="12.75">
      <c r="A111" s="271"/>
      <c r="B111" s="271"/>
      <c r="C111" s="271"/>
      <c r="D111" s="271"/>
      <c r="E111" s="287"/>
      <c r="F111" s="271"/>
      <c r="G111" s="271"/>
    </row>
    <row r="112" spans="1:7" ht="12.75">
      <c r="A112" s="271"/>
      <c r="B112" s="271"/>
      <c r="C112" s="271"/>
      <c r="D112" s="271"/>
      <c r="E112" s="287"/>
      <c r="F112" s="271"/>
      <c r="G112" s="271"/>
    </row>
    <row r="113" spans="1:7" ht="12.75">
      <c r="A113" s="271"/>
      <c r="B113" s="271"/>
      <c r="C113" s="271"/>
      <c r="D113" s="271"/>
      <c r="E113" s="287"/>
      <c r="F113" s="271"/>
      <c r="G113" s="271"/>
    </row>
    <row r="114" spans="1:7" ht="12.75">
      <c r="A114" s="271"/>
      <c r="B114" s="271"/>
      <c r="C114" s="271"/>
      <c r="D114" s="271"/>
      <c r="E114" s="287"/>
      <c r="F114" s="271"/>
      <c r="G114" s="271"/>
    </row>
    <row r="115" spans="1:7" ht="12.75">
      <c r="A115" s="271"/>
      <c r="B115" s="271"/>
      <c r="C115" s="271"/>
      <c r="D115" s="271"/>
      <c r="E115" s="287"/>
      <c r="F115" s="271"/>
      <c r="G115" s="271"/>
    </row>
    <row r="116" spans="1:7" ht="12.75">
      <c r="A116" s="271"/>
      <c r="B116" s="271"/>
      <c r="C116" s="271"/>
      <c r="D116" s="271"/>
      <c r="E116" s="287"/>
      <c r="F116" s="271"/>
      <c r="G116" s="271"/>
    </row>
    <row r="117" spans="1:7" ht="12.75">
      <c r="A117" s="271"/>
      <c r="B117" s="271"/>
      <c r="C117" s="271"/>
      <c r="D117" s="271"/>
      <c r="E117" s="287"/>
      <c r="F117" s="271"/>
      <c r="G117" s="271"/>
    </row>
  </sheetData>
  <sheetProtection/>
  <mergeCells count="12">
    <mergeCell ref="A1:G1"/>
    <mergeCell ref="A3:B3"/>
    <mergeCell ref="A4:B4"/>
    <mergeCell ref="E4:G4"/>
    <mergeCell ref="C12:D12"/>
    <mergeCell ref="C14:D14"/>
    <mergeCell ref="C16:D16"/>
    <mergeCell ref="C18:D18"/>
    <mergeCell ref="C40:D40"/>
    <mergeCell ref="C30:D30"/>
    <mergeCell ref="C32:D32"/>
    <mergeCell ref="C34:D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Lajerová</cp:lastModifiedBy>
  <dcterms:created xsi:type="dcterms:W3CDTF">2013-08-15T12:02:45Z</dcterms:created>
  <dcterms:modified xsi:type="dcterms:W3CDTF">2016-09-15T07:39:13Z</dcterms:modified>
  <cp:category/>
  <cp:version/>
  <cp:contentType/>
  <cp:contentStatus/>
</cp:coreProperties>
</file>